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'Доходы'!$A$1:$H$82</definedName>
    <definedName name="_xlnm.Print_Area" localSheetId="2">'Источники'!#REF!</definedName>
    <definedName name="_xlnm.Print_Area" localSheetId="1">'Расходы'!$A$1:$K$142</definedName>
  </definedNames>
  <calcPr fullCalcOnLoad="1"/>
</workbook>
</file>

<file path=xl/sharedStrings.xml><?xml version="1.0" encoding="utf-8"?>
<sst xmlns="http://schemas.openxmlformats.org/spreadsheetml/2006/main" count="701" uniqueCount="395">
  <si>
    <t xml:space="preserve">  НАЛОГОВЫЕ И НЕНАЛОГОВЫЕ ДОХОДЫ</t>
  </si>
  <si>
    <t xml:space="preserve">  НАЛОГИ НА ПРИБЫЛЬ, ДОХОДЫ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</si>
  <si>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</si>
  <si>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</si>
  <si>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</si>
  <si>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</si>
  <si>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</si>
  <si>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</si>
  <si>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</si>
  <si>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</si>
  <si>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</si>
  <si>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</si>
  <si>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</si>
  <si>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</si>
  <si>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</si>
  <si>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</si>
  <si>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</si>
  <si>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</si>
  <si>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</si>
  <si>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</si>
  <si>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</si>
  <si>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</si>
  <si>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</si>
  <si>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</si>
  <si>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</si>
  <si>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</si>
  <si>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</si>
  <si>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</si>
  <si>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</si>
  <si>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</si>
  <si>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</si>
  <si>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</si>
  <si>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</si>
  <si>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</si>
  <si>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</si>
  <si>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</si>
  <si>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</si>
  <si>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</si>
  <si>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</si>
  <si>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</si>
  <si>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</si>
  <si>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</si>
  <si>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</si>
  <si>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</si>
  <si>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</si>
  <si>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</si>
  <si>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</si>
  <si>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</si>
  <si>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</si>
  <si>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</si>
  <si>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</si>
  <si>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</si>
  <si>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</si>
  <si>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</si>
  <si>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</si>
  <si>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</si>
  <si>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</si>
  <si>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</si>
  <si>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</si>
  <si>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</si>
  <si>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</si>
  <si>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</si>
  <si>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</si>
  <si>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</si>
  <si>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</si>
  <si>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</si>
  <si>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</si>
  <si>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</si>
  <si>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</si>
  <si>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</si>
  <si>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</si>
  <si>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</si>
  <si>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</si>
  <si>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</si>
  <si>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</si>
  <si>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</si>
  <si>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</si>
  <si>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</si>
  <si>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</si>
  <si>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</si>
  <si>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</si>
  <si>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</si>
  <si>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</si>
  <si>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</si>
  <si>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</si>
  <si>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</si>
  <si>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</si>
  <si>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</si>
  <si>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</si>
  <si>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</si>
  <si>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</si>
  <si>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</si>
  <si>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>Администрация Юрьевского сельского поселения Котельничского района Кировской области</t>
  </si>
  <si>
    <t/>
  </si>
  <si>
    <t>А.С. Плотников</t>
  </si>
  <si>
    <t>991</t>
  </si>
  <si>
    <t>99101050000000000000</t>
  </si>
  <si>
    <t>99101050000000000500</t>
  </si>
  <si>
    <t xml:space="preserve">  Увеличение прочих остатков средств бюджетов</t>
  </si>
  <si>
    <t>99101050200000000500</t>
  </si>
  <si>
    <t xml:space="preserve">  Увеличение прочих остатков денежных средств бюджетов</t>
  </si>
  <si>
    <t>99101050201000000510</t>
  </si>
  <si>
    <t xml:space="preserve">  Увеличение прочих остатков денежных средств бюджетов поселений</t>
  </si>
  <si>
    <t>99101050201100000510</t>
  </si>
  <si>
    <t>99101050000000000600</t>
  </si>
  <si>
    <t xml:space="preserve">  Уменьшение прочих остатков средств бюджетов</t>
  </si>
  <si>
    <t>99101050200000000600</t>
  </si>
  <si>
    <t xml:space="preserve">  Уменьшение прочих остатков денежных средств бюджетов</t>
  </si>
  <si>
    <t>99101050201000000610</t>
  </si>
  <si>
    <t xml:space="preserve">  Уменьшение прочих остатков денежных средств бюджетов поселений</t>
  </si>
  <si>
    <t>99101050201100000610</t>
  </si>
  <si>
    <t>200</t>
  </si>
  <si>
    <t>99101000000000000000</t>
  </si>
  <si>
    <t>99101020000000000000</t>
  </si>
  <si>
    <t>99101020020300000000</t>
  </si>
  <si>
    <t>99101020020300500000</t>
  </si>
  <si>
    <t>99101020020300500200</t>
  </si>
  <si>
    <t>99101020020300500210</t>
  </si>
  <si>
    <t>99101020020300500211</t>
  </si>
  <si>
    <t>99101020020300500213</t>
  </si>
  <si>
    <t>99101040000000000000</t>
  </si>
  <si>
    <t>99101040020400000000</t>
  </si>
  <si>
    <t>99101040020400500000</t>
  </si>
  <si>
    <t>99101040020400500200</t>
  </si>
  <si>
    <t>99101040020400500210</t>
  </si>
  <si>
    <t>99101040020400500211</t>
  </si>
  <si>
    <t>99101040020400500213</t>
  </si>
  <si>
    <t>99101040020400500220</t>
  </si>
  <si>
    <t>99101040020400500221</t>
  </si>
  <si>
    <t>99101040020400500223</t>
  </si>
  <si>
    <t>99101040020400500225</t>
  </si>
  <si>
    <t>99101040020400500226</t>
  </si>
  <si>
    <t>99101040020400500290</t>
  </si>
  <si>
    <t>99101040020400500300</t>
  </si>
  <si>
    <t>99101040020400500340</t>
  </si>
  <si>
    <t>99101110000000000000</t>
  </si>
  <si>
    <t>99101110700500000000</t>
  </si>
  <si>
    <t>99101110700500013000</t>
  </si>
  <si>
    <t>99101110700500013200</t>
  </si>
  <si>
    <t>99101130000000000000</t>
  </si>
  <si>
    <t>99101130029900000000</t>
  </si>
  <si>
    <t>99101130029900001000</t>
  </si>
  <si>
    <t>99101130029900001200</t>
  </si>
  <si>
    <t>99101130029900001220</t>
  </si>
  <si>
    <t>99101130029900001223</t>
  </si>
  <si>
    <t>99101130920300000000</t>
  </si>
  <si>
    <t>99101130920300500000</t>
  </si>
  <si>
    <t>99101130920300500200</t>
  </si>
  <si>
    <t>99101130920300500290</t>
  </si>
  <si>
    <t>99102000000000000000</t>
  </si>
  <si>
    <t>99102030000000000000</t>
  </si>
  <si>
    <t>99102030013600000000</t>
  </si>
  <si>
    <t>99102030013600500000</t>
  </si>
  <si>
    <t>99102030013600500200</t>
  </si>
  <si>
    <t>99102030013600500210</t>
  </si>
  <si>
    <t>99102030013600500211</t>
  </si>
  <si>
    <t>99102030013600500213</t>
  </si>
  <si>
    <t>99102030013600500220</t>
  </si>
  <si>
    <t>99102030013600500300</t>
  </si>
  <si>
    <t>99102030013600500340</t>
  </si>
  <si>
    <t>99105000000000000000</t>
  </si>
  <si>
    <t>99105020000000000000</t>
  </si>
  <si>
    <t>99105027950200000000</t>
  </si>
  <si>
    <t>99105027950200500000</t>
  </si>
  <si>
    <t>99105027950200500200</t>
  </si>
  <si>
    <t>99105027950200500220</t>
  </si>
  <si>
    <t>99105027950200500226</t>
  </si>
  <si>
    <t>99105030000000000000</t>
  </si>
  <si>
    <t>99105036000100500000</t>
  </si>
  <si>
    <t>99105036000100500200</t>
  </si>
  <si>
    <t>99105036000100500220</t>
  </si>
  <si>
    <t>99105036000100500223</t>
  </si>
  <si>
    <t>99105036000100500225</t>
  </si>
  <si>
    <t>99108000000000000000</t>
  </si>
  <si>
    <t>99108010000000000000</t>
  </si>
  <si>
    <t>99108014409900000000</t>
  </si>
  <si>
    <t>99108014409900001000</t>
  </si>
  <si>
    <t>99108014409900001200</t>
  </si>
  <si>
    <t>99108014409900001210</t>
  </si>
  <si>
    <t>99108014409900001211</t>
  </si>
  <si>
    <t>99108014409900001213</t>
  </si>
  <si>
    <t>99108014409900001220</t>
  </si>
  <si>
    <t>99108014409900001223</t>
  </si>
  <si>
    <t>99108014409900001225</t>
  </si>
  <si>
    <t>99108014409900001226</t>
  </si>
  <si>
    <t>99108014409900001290</t>
  </si>
  <si>
    <t>99108014409900001300</t>
  </si>
  <si>
    <t>99108014409900001310</t>
  </si>
  <si>
    <t>99108014409900001340</t>
  </si>
  <si>
    <t>99110000000000000000</t>
  </si>
  <si>
    <t>99110010000000000000</t>
  </si>
  <si>
    <t>99110014910100000000</t>
  </si>
  <si>
    <t>99110014910100005000</t>
  </si>
  <si>
    <t>99110014910100005200</t>
  </si>
  <si>
    <t>99110014910100005260</t>
  </si>
  <si>
    <t>99110014910100005263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</si>
  <si>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</si>
  <si>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</si>
  <si>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Межбюджетные трансферты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</si>
  <si>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</si>
  <si>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</si>
  <si>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</si>
  <si>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</si>
  <si>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</si>
  <si>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</si>
  <si>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</si>
  <si>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</si>
  <si>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</si>
  <si>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</si>
  <si>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</si>
  <si>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</si>
  <si>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</si>
  <si>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Резервные фонды</t>
  </si>
  <si>
    <t xml:space="preserve">  Другие общегосударственные вопросы</t>
  </si>
  <si>
    <t xml:space="preserve">  Выполнение других обязательств государства</t>
  </si>
  <si>
    <t xml:space="preserve">  НАЦИОНАЛЬНАЯ ОБОРОНА</t>
  </si>
  <si>
    <t xml:space="preserve">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</si>
  <si>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</si>
  <si>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</si>
  <si>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</si>
  <si>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</si>
  <si>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КУЛЬТУРА, КИНЕМАТОГРАФИЯ</t>
  </si>
  <si>
    <t xml:space="preserve">  Культура</t>
  </si>
  <si>
    <t xml:space="preserve">  Увеличение стоимости основных средств</t>
  </si>
  <si>
    <t xml:space="preserve">  СОЦИАЛЬНАЯ ПОЛИТИКА</t>
  </si>
  <si>
    <t xml:space="preserve">  Пенсионное обеспечение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</si>
  <si>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</si>
  <si>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</si>
  <si>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>99110600000000000000</t>
  </si>
  <si>
    <t>99110800000000000000</t>
  </si>
  <si>
    <t>99111109000000000120</t>
  </si>
  <si>
    <t>99111109040000000120</t>
  </si>
  <si>
    <t>99111109045100000120</t>
  </si>
  <si>
    <t>99111300000000000000</t>
  </si>
  <si>
    <t>99111301000000000130</t>
  </si>
  <si>
    <t>99111301990000000130</t>
  </si>
  <si>
    <t>99111700000000000000</t>
  </si>
  <si>
    <t>99120000000000000000</t>
  </si>
  <si>
    <t>99120200000000000000</t>
  </si>
  <si>
    <t>99120201000000000151</t>
  </si>
  <si>
    <t>99120201001000000151</t>
  </si>
  <si>
    <t>99120201001100000151</t>
  </si>
  <si>
    <t>99120201003000000151</t>
  </si>
  <si>
    <t>99120201003100000151</t>
  </si>
  <si>
    <t>99120203000000000151</t>
  </si>
  <si>
    <t>99120203015000000151</t>
  </si>
  <si>
    <t>99120203015100000151</t>
  </si>
  <si>
    <t>77400520</t>
  </si>
  <si>
    <t>Выполнение функций органами местного самоуправления</t>
  </si>
  <si>
    <t>Прочие выплаты</t>
  </si>
  <si>
    <t>99101040020400500212</t>
  </si>
  <si>
    <t>Резервные фонды местных администраций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</si>
  <si>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</si>
  <si>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</si>
  <si>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</si>
  <si>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</si>
  <si>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</si>
  <si>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  Доходы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</si>
  <si>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 xml:space="preserve">  Прочие доходы от оказания платных услуг (работ) получателями средств бюджетов муниципальных районов</t>
  </si>
  <si>
    <t>Транспортные услуги</t>
  </si>
  <si>
    <t>99101040020400500222</t>
  </si>
  <si>
    <t>В.И.Плотников</t>
  </si>
  <si>
    <t>18210102010010000110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</si>
  <si>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</si>
  <si>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18210102000010000110</t>
  </si>
  <si>
    <t>18210102010011000110</t>
  </si>
  <si>
    <t>18210503010011000110</t>
  </si>
  <si>
    <t xml:space="preserve">18210503000000000110 </t>
  </si>
  <si>
    <t>18210500000000000110</t>
  </si>
  <si>
    <t>18210601030100000110</t>
  </si>
  <si>
    <t>18210601030101000110</t>
  </si>
  <si>
    <t>18210601030102000110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</si>
  <si>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</si>
  <si>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18210606013101000110</t>
  </si>
  <si>
    <t>18210606023101000110</t>
  </si>
  <si>
    <t>18210606020000000110</t>
  </si>
  <si>
    <t>18210606000000000110</t>
  </si>
  <si>
    <t>99110804020011000110</t>
  </si>
  <si>
    <t>99110804020000000110</t>
  </si>
  <si>
    <t>91911105013100000120</t>
  </si>
  <si>
    <t>91911105010000000120</t>
  </si>
  <si>
    <t>91911105000000000120</t>
  </si>
  <si>
    <t>91911100000000000000</t>
  </si>
  <si>
    <t>99111105035100000120</t>
  </si>
  <si>
    <t>99111105035000000120</t>
  </si>
  <si>
    <t>99111301995100000130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</si>
  <si>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</si>
  <si>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</si>
  <si>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Муниципальная целевая программа развития общественной инфраструктуры в сельских поселениях</t>
  </si>
  <si>
    <t>Увеличение стоимости основных средств</t>
  </si>
  <si>
    <t>99101040020400500310</t>
  </si>
  <si>
    <t>99101110700500013226</t>
  </si>
  <si>
    <t>99102030013600500222</t>
  </si>
  <si>
    <t>99102030013600500310</t>
  </si>
  <si>
    <t>991030000000000000000</t>
  </si>
  <si>
    <t>991031000000000000000</t>
  </si>
  <si>
    <t>Национальная безопасность и правоохранительная деятельность</t>
  </si>
  <si>
    <t>Обеспечение национальной безопасности</t>
  </si>
  <si>
    <t>991031024700000000000</t>
  </si>
  <si>
    <t>Реализация других функций, связанных с обеспечением национальной безопасности и правоохранительной деятельности</t>
  </si>
  <si>
    <t>991031024700005000000</t>
  </si>
  <si>
    <t>Прочие услуги</t>
  </si>
  <si>
    <t>991031024700005000226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</si>
  <si>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</si>
  <si>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99114000000000000000</t>
  </si>
  <si>
    <t xml:space="preserve">  Прочие межбюджетные трансферты общего характера</t>
  </si>
  <si>
    <t>99114030000000000000</t>
  </si>
  <si>
    <t>99114033380100000000</t>
  </si>
  <si>
    <t>99114033380100500000</t>
  </si>
  <si>
    <t>99114033380100500200</t>
  </si>
  <si>
    <t xml:space="preserve">  Безвозмездные перечисления бюджетам</t>
  </si>
  <si>
    <t>99114033380100500250</t>
  </si>
  <si>
    <t xml:space="preserve">  Перечисления другим бюджетам бюджетной системы Российской Федерации</t>
  </si>
  <si>
    <t>99114033380100500251</t>
  </si>
  <si>
    <t>18210606013102000110</t>
  </si>
  <si>
    <t>99105023510500500226</t>
  </si>
  <si>
    <t>99105023510500500222</t>
  </si>
  <si>
    <t>99105023510500500220</t>
  </si>
  <si>
    <t>99105023510500500000</t>
  </si>
  <si>
    <t>99105023510500000000</t>
  </si>
  <si>
    <t>Прочие работы,услуги</t>
  </si>
  <si>
    <t>Оплата работ,услуг</t>
  </si>
  <si>
    <t xml:space="preserve"> Межбюджетные трансферты</t>
  </si>
  <si>
    <t>Прочие мероприятия в области коммунального хозяйства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</si>
  <si>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занимающихся частной практикой</t>
  </si>
  <si>
    <t>91911406013100000430</t>
  </si>
  <si>
    <t>Доходы от продажи земельных участков, государственная собственность на которые на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</si>
  <si>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</si>
  <si>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МАТЕРИАЛЬНЫХ И НЕМАТЕРИАЛЬНЫХ АКТИВОВ</t>
  </si>
  <si>
    <t>91911406000000000430</t>
  </si>
  <si>
    <t>91911400000000000000</t>
  </si>
  <si>
    <t>Субсидии бюджетам бюджетной системы Российской Федерации (межбюджетные трансферты)</t>
  </si>
  <si>
    <t>99120202000000000151</t>
  </si>
  <si>
    <t>Прочие субсидии</t>
  </si>
  <si>
    <t>99120202029990000151</t>
  </si>
  <si>
    <t>99107054297803500226</t>
  </si>
  <si>
    <t>99107054297803500000</t>
  </si>
  <si>
    <t>99107054297803000000</t>
  </si>
  <si>
    <t>99107050000000000000</t>
  </si>
  <si>
    <t>99107000000000000000</t>
  </si>
  <si>
    <t>ОБРАЗОВАНИЕ</t>
  </si>
  <si>
    <t>Профессиональная подготовка,переподготовка и повышение квалификации</t>
  </si>
  <si>
    <t>Переподготовка и повышение квалификации лиц,замещающих муниципальные должности и должности муниципальных служащих, по вопросам ЖКХ</t>
  </si>
  <si>
    <t>Межбюджетные трансферты</t>
  </si>
  <si>
    <t>18210503010012000110</t>
  </si>
  <si>
    <t>99111714030100000180</t>
  </si>
  <si>
    <t>99111714030000000180</t>
  </si>
  <si>
    <t>99120204999100000151</t>
  </si>
  <si>
    <t>99120204000000000151</t>
  </si>
  <si>
    <t>Прочие межбюджетные трансферты, передаваемые бюджетам поселений</t>
  </si>
  <si>
    <t>Прочие межбюджетные трансферты</t>
  </si>
  <si>
    <t>99101130029900001225</t>
  </si>
  <si>
    <t>Работы,услуги по содержанию имущества</t>
  </si>
  <si>
    <t>99105030970300500225</t>
  </si>
  <si>
    <t>99105030970300500340</t>
  </si>
  <si>
    <t>99105030970300500000</t>
  </si>
  <si>
    <t>99105030970300000000</t>
  </si>
  <si>
    <t xml:space="preserve"> Увеличение стоимости материальных запасов</t>
  </si>
  <si>
    <t>Расходы засчет межбюджетных трансфертов, направленные на активизацию работы органов местного самоуправления городских и сельских поселений по введению самообложения граждан</t>
  </si>
  <si>
    <t>99108017950010001225</t>
  </si>
  <si>
    <t>99108017950010001000</t>
  </si>
  <si>
    <t>99108017950010000000</t>
  </si>
  <si>
    <t>МЦП содействия занятости населения Котельничского района на 2011-2013 годы.</t>
  </si>
  <si>
    <t>Выполнение функций казенными учреждениями</t>
  </si>
  <si>
    <t xml:space="preserve"> Выполнение функций казенными учреждениями</t>
  </si>
  <si>
    <t>99108015210115001211</t>
  </si>
  <si>
    <t>99108015210115001213</t>
  </si>
  <si>
    <t>99108015210115001000</t>
  </si>
  <si>
    <t>Заработная плата</t>
  </si>
  <si>
    <t>Начисления на заработную плату</t>
  </si>
  <si>
    <t>99108015210115000000</t>
  </si>
  <si>
    <t>Заработная плата МКУК ЦДБО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</si>
  <si>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 занимающихся частной практикой (пени,штрафы)</t>
  </si>
  <si>
    <t>18210102030011000110</t>
  </si>
  <si>
    <t>18210606013103000110</t>
  </si>
  <si>
    <t>99101130029900001226</t>
  </si>
  <si>
    <t>99105027950440000000</t>
  </si>
  <si>
    <t>99105027950440500000</t>
  </si>
  <si>
    <t>99105027950440500226</t>
  </si>
  <si>
    <t>Комплексная программа модернизации и реформирования ЖКХ Кировской области на 2012-2015 года</t>
  </si>
  <si>
    <t>99105025221800500000</t>
  </si>
  <si>
    <t>99105025221800000000</t>
  </si>
  <si>
    <t>Софинансирование расходов за счет местного бюджета</t>
  </si>
  <si>
    <t>18210503020011000110</t>
  </si>
  <si>
    <t>18210503020012000110</t>
  </si>
  <si>
    <t>18210502001000000000</t>
  </si>
  <si>
    <t xml:space="preserve"> Единый сельскохозяйственный налог</t>
  </si>
  <si>
    <t>99120705030100000151</t>
  </si>
  <si>
    <t>Прочие безвозмездные поступления в бюджеты поселений</t>
  </si>
  <si>
    <t>99120705000100000151</t>
  </si>
  <si>
    <t>18210102030012000110</t>
  </si>
  <si>
    <t>"01" декабря 2013   г.</t>
  </si>
  <si>
    <t>99108014409900001221</t>
  </si>
  <si>
    <t>на 01 января 2014 г.</t>
  </si>
  <si>
    <t>99105025221800500225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</si>
</sst>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4" fillId="0" borderId="15" xfId="0" applyNumberFormat="1" applyFont="1" applyBorder="1" applyAlignment="1">
      <alignment horizontal="centerContinuous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22" xfId="0" applyFont="1" applyBorder="1" applyAlignment="1">
      <alignment/>
    </xf>
    <xf numFmtId="49" fontId="0" fillId="0" borderId="22" xfId="0" applyNumberFormat="1" applyBorder="1" applyAlignment="1">
      <alignment/>
    </xf>
    <xf numFmtId="49" fontId="0" fillId="0" borderId="0" xfId="0" applyNumberFormat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42" applyNumberFormat="1" applyFont="1" applyBorder="1" applyAlignment="1" applyProtection="1">
      <alignment horizontal="center"/>
      <protection/>
    </xf>
    <xf numFmtId="0" fontId="26" fillId="0" borderId="0" xfId="0" applyFont="1" applyAlignment="1">
      <alignment horizontal="right"/>
    </xf>
    <xf numFmtId="49" fontId="26" fillId="0" borderId="0" xfId="0" applyNumberFormat="1" applyFont="1" applyBorder="1" applyAlignment="1">
      <alignment horizontal="centerContinuous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4" xfId="0" applyNumberFormat="1" applyFont="1" applyFill="1" applyBorder="1" applyAlignment="1">
      <alignment horizontal="left" wrapText="1"/>
    </xf>
    <xf numFmtId="0" fontId="0" fillId="0" borderId="25" xfId="0" applyNumberFormat="1" applyFont="1" applyFill="1" applyBorder="1" applyAlignment="1">
      <alignment horizontal="center" shrinkToFit="1"/>
    </xf>
    <xf numFmtId="1" fontId="0" fillId="0" borderId="19" xfId="0" applyNumberFormat="1" applyFont="1" applyFill="1" applyBorder="1" applyAlignment="1">
      <alignment horizontal="center"/>
    </xf>
    <xf numFmtId="175" fontId="0" fillId="0" borderId="19" xfId="0" applyNumberFormat="1" applyFont="1" applyFill="1" applyBorder="1" applyAlignment="1">
      <alignment horizontal="right" shrinkToFit="1"/>
    </xf>
    <xf numFmtId="0" fontId="0" fillId="0" borderId="26" xfId="0" applyNumberFormat="1" applyFont="1" applyFill="1" applyBorder="1" applyAlignment="1">
      <alignment horizontal="left" wrapText="1"/>
    </xf>
    <xf numFmtId="0" fontId="0" fillId="0" borderId="27" xfId="0" applyNumberFormat="1" applyFont="1" applyFill="1" applyBorder="1" applyAlignment="1">
      <alignment horizontal="center" shrinkToFit="1"/>
    </xf>
    <xf numFmtId="1" fontId="0" fillId="0" borderId="18" xfId="0" applyNumberFormat="1" applyFont="1" applyFill="1" applyBorder="1" applyAlignment="1">
      <alignment horizontal="center"/>
    </xf>
    <xf numFmtId="175" fontId="0" fillId="0" borderId="18" xfId="0" applyNumberFormat="1" applyFont="1" applyFill="1" applyBorder="1" applyAlignment="1">
      <alignment horizontal="right" shrinkToFit="1"/>
    </xf>
    <xf numFmtId="49" fontId="0" fillId="0" borderId="28" xfId="0" applyNumberFormat="1" applyFont="1" applyFill="1" applyBorder="1" applyAlignment="1">
      <alignment horizontal="center" shrinkToFit="1"/>
    </xf>
    <xf numFmtId="49" fontId="0" fillId="0" borderId="29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right" shrinkToFit="1"/>
    </xf>
    <xf numFmtId="0" fontId="0" fillId="0" borderId="26" xfId="0" applyNumberFormat="1" applyFont="1" applyFill="1" applyBorder="1" applyAlignment="1">
      <alignment horizontal="left" wrapText="1" indent="2"/>
    </xf>
    <xf numFmtId="49" fontId="0" fillId="0" borderId="30" xfId="0" applyNumberFormat="1" applyFont="1" applyFill="1" applyBorder="1" applyAlignment="1">
      <alignment horizontal="center" shrinkToFit="1"/>
    </xf>
    <xf numFmtId="49" fontId="0" fillId="0" borderId="16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right" shrinkToFit="1"/>
    </xf>
    <xf numFmtId="49" fontId="0" fillId="0" borderId="19" xfId="0" applyNumberFormat="1" applyFont="1" applyFill="1" applyBorder="1" applyAlignment="1">
      <alignment horizontal="center" shrinkToFit="1"/>
    </xf>
    <xf numFmtId="49" fontId="0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 shrinkToFit="1"/>
    </xf>
    <xf numFmtId="49" fontId="0" fillId="0" borderId="31" xfId="0" applyNumberFormat="1" applyFont="1" applyFill="1" applyBorder="1" applyAlignment="1">
      <alignment horizontal="center" shrinkToFit="1"/>
    </xf>
    <xf numFmtId="4" fontId="0" fillId="0" borderId="26" xfId="0" applyNumberFormat="1" applyFont="1" applyFill="1" applyBorder="1" applyAlignment="1">
      <alignment horizontal="right" shrinkToFit="1"/>
    </xf>
    <xf numFmtId="0" fontId="0" fillId="0" borderId="32" xfId="0" applyNumberFormat="1" applyFont="1" applyFill="1" applyBorder="1" applyAlignment="1">
      <alignment horizontal="left" wrapText="1"/>
    </xf>
    <xf numFmtId="1" fontId="0" fillId="0" borderId="33" xfId="0" applyNumberFormat="1" applyFont="1" applyFill="1" applyBorder="1" applyAlignment="1">
      <alignment horizontal="center" shrinkToFit="1"/>
    </xf>
    <xf numFmtId="1" fontId="0" fillId="0" borderId="34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right" shrinkToFit="1"/>
    </xf>
    <xf numFmtId="0" fontId="0" fillId="0" borderId="35" xfId="0" applyNumberFormat="1" applyFont="1" applyFill="1" applyBorder="1" applyAlignment="1">
      <alignment wrapText="1"/>
    </xf>
    <xf numFmtId="0" fontId="0" fillId="0" borderId="26" xfId="0" applyNumberFormat="1" applyFont="1" applyFill="1" applyBorder="1" applyAlignment="1">
      <alignment wrapText="1"/>
    </xf>
    <xf numFmtId="0" fontId="0" fillId="0" borderId="19" xfId="0" applyNumberFormat="1" applyFont="1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left" wrapText="1"/>
    </xf>
    <xf numFmtId="49" fontId="0" fillId="0" borderId="37" xfId="0" applyNumberFormat="1" applyFont="1" applyFill="1" applyBorder="1" applyAlignment="1">
      <alignment horizontal="center" wrapText="1"/>
    </xf>
    <xf numFmtId="4" fontId="0" fillId="0" borderId="38" xfId="0" applyNumberFormat="1" applyFont="1" applyFill="1" applyBorder="1" applyAlignment="1">
      <alignment horizontal="right" shrinkToFit="1"/>
    </xf>
    <xf numFmtId="0" fontId="0" fillId="0" borderId="39" xfId="0" applyFont="1" applyFill="1" applyBorder="1" applyAlignment="1">
      <alignment horizontal="left" wrapText="1"/>
    </xf>
    <xf numFmtId="1" fontId="0" fillId="0" borderId="27" xfId="0" applyNumberFormat="1" applyFont="1" applyFill="1" applyBorder="1" applyAlignment="1">
      <alignment horizontal="center" shrinkToFit="1"/>
    </xf>
    <xf numFmtId="4" fontId="0" fillId="0" borderId="18" xfId="0" applyNumberFormat="1" applyFont="1" applyFill="1" applyBorder="1" applyAlignment="1">
      <alignment horizontal="right" shrinkToFit="1"/>
    </xf>
    <xf numFmtId="0" fontId="0" fillId="0" borderId="40" xfId="0" applyNumberFormat="1" applyFont="1" applyFill="1" applyBorder="1" applyAlignment="1">
      <alignment horizontal="left" wrapText="1" indent="2"/>
    </xf>
    <xf numFmtId="49" fontId="0" fillId="0" borderId="29" xfId="0" applyNumberFormat="1" applyFont="1" applyFill="1" applyBorder="1" applyAlignment="1">
      <alignment horizontal="center" shrinkToFit="1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41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left" wrapText="1"/>
    </xf>
    <xf numFmtId="0" fontId="0" fillId="0" borderId="25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left" wrapText="1"/>
    </xf>
    <xf numFmtId="0" fontId="0" fillId="0" borderId="28" xfId="0" applyNumberFormat="1" applyFont="1" applyBorder="1" applyAlignment="1">
      <alignment horizontal="center" vertical="center" shrinkToFit="1"/>
    </xf>
    <xf numFmtId="49" fontId="0" fillId="0" borderId="29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left" wrapText="1"/>
    </xf>
    <xf numFmtId="0" fontId="0" fillId="0" borderId="16" xfId="0" applyNumberFormat="1" applyFont="1" applyFill="1" applyBorder="1" applyAlignment="1">
      <alignment horizontal="left" wrapText="1" indent="2"/>
    </xf>
    <xf numFmtId="49" fontId="0" fillId="0" borderId="16" xfId="0" applyNumberFormat="1" applyFont="1" applyFill="1" applyBorder="1" applyAlignment="1">
      <alignment horizontal="center" shrinkToFit="1"/>
    </xf>
    <xf numFmtId="4" fontId="0" fillId="0" borderId="44" xfId="0" applyNumberFormat="1" applyFont="1" applyFill="1" applyBorder="1" applyAlignment="1">
      <alignment horizontal="right" shrinkToFit="1"/>
    </xf>
    <xf numFmtId="0" fontId="0" fillId="0" borderId="0" xfId="0" applyNumberFormat="1" applyFill="1" applyBorder="1" applyAlignment="1">
      <alignment/>
    </xf>
    <xf numFmtId="0" fontId="0" fillId="0" borderId="19" xfId="0" applyNumberFormat="1" applyFont="1" applyFill="1" applyBorder="1" applyAlignment="1">
      <alignment horizontal="left" wrapText="1" indent="2"/>
    </xf>
    <xf numFmtId="175" fontId="0" fillId="0" borderId="19" xfId="0" applyNumberFormat="1" applyFont="1" applyFill="1" applyBorder="1" applyAlignment="1">
      <alignment horizontal="right" vertical="center" shrinkToFit="1"/>
    </xf>
    <xf numFmtId="175" fontId="0" fillId="0" borderId="38" xfId="0" applyNumberFormat="1" applyFont="1" applyFill="1" applyBorder="1" applyAlignment="1">
      <alignment horizontal="right" vertical="center" shrinkToFit="1"/>
    </xf>
    <xf numFmtId="175" fontId="0" fillId="0" borderId="29" xfId="0" applyNumberFormat="1" applyFont="1" applyFill="1" applyBorder="1" applyAlignment="1">
      <alignment horizontal="right" vertical="center" shrinkToFit="1"/>
    </xf>
    <xf numFmtId="175" fontId="0" fillId="0" borderId="45" xfId="0" applyNumberFormat="1" applyFont="1" applyFill="1" applyBorder="1" applyAlignment="1">
      <alignment horizontal="center" vertical="center" shrinkToFit="1"/>
    </xf>
    <xf numFmtId="175" fontId="0" fillId="0" borderId="45" xfId="0" applyNumberFormat="1" applyFont="1" applyFill="1" applyBorder="1" applyAlignment="1">
      <alignment horizontal="right" vertical="center" shrinkToFit="1"/>
    </xf>
    <xf numFmtId="49" fontId="0" fillId="0" borderId="19" xfId="0" applyNumberFormat="1" applyFont="1" applyFill="1" applyBorder="1" applyAlignment="1">
      <alignment horizontal="left" wrapText="1"/>
    </xf>
    <xf numFmtId="49" fontId="0" fillId="0" borderId="19" xfId="0" applyNumberFormat="1" applyFont="1" applyFill="1" applyBorder="1" applyAlignment="1">
      <alignment/>
    </xf>
    <xf numFmtId="2" fontId="0" fillId="0" borderId="19" xfId="0" applyNumberFormat="1" applyFill="1" applyBorder="1" applyAlignment="1">
      <alignment/>
    </xf>
    <xf numFmtId="49" fontId="0" fillId="0" borderId="19" xfId="0" applyNumberFormat="1" applyBorder="1" applyAlignment="1">
      <alignment wrapText="1"/>
    </xf>
    <xf numFmtId="49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49" fontId="4" fillId="0" borderId="41" xfId="0" applyNumberFormat="1" applyFont="1" applyBorder="1" applyAlignment="1">
      <alignment horizontal="center" vertical="center" shrinkToFit="1"/>
    </xf>
    <xf numFmtId="175" fontId="0" fillId="0" borderId="32" xfId="0" applyNumberFormat="1" applyFont="1" applyFill="1" applyBorder="1" applyAlignment="1">
      <alignment horizontal="right" shrinkToFit="1"/>
    </xf>
    <xf numFmtId="175" fontId="0" fillId="0" borderId="46" xfId="0" applyNumberFormat="1" applyFont="1" applyFill="1" applyBorder="1" applyAlignment="1">
      <alignment horizontal="right" shrinkToFit="1"/>
    </xf>
    <xf numFmtId="4" fontId="0" fillId="0" borderId="47" xfId="0" applyNumberFormat="1" applyFont="1" applyFill="1" applyBorder="1" applyAlignment="1">
      <alignment horizontal="right" shrinkToFit="1"/>
    </xf>
    <xf numFmtId="4" fontId="0" fillId="0" borderId="32" xfId="0" applyNumberFormat="1" applyFont="1" applyFill="1" applyBorder="1" applyAlignment="1">
      <alignment horizontal="right" shrinkToFit="1"/>
    </xf>
    <xf numFmtId="1" fontId="0" fillId="0" borderId="4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19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32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46" xfId="0" applyBorder="1" applyAlignment="1">
      <alignment/>
    </xf>
    <xf numFmtId="0" fontId="0" fillId="0" borderId="26" xfId="0" applyBorder="1" applyAlignment="1">
      <alignment/>
    </xf>
    <xf numFmtId="0" fontId="0" fillId="0" borderId="47" xfId="0" applyBorder="1" applyAlignment="1">
      <alignment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 shrinkToFit="1"/>
    </xf>
    <xf numFmtId="0" fontId="0" fillId="0" borderId="26" xfId="0" applyBorder="1" applyAlignment="1">
      <alignment vertical="center" wrapText="1" shrinkToFit="1"/>
    </xf>
    <xf numFmtId="0" fontId="0" fillId="0" borderId="47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2:J80"/>
  <sheetViews>
    <sheetView tabSelected="1" view="pageBreakPreview" zoomScaleSheetLayoutView="100" zoomScalePageLayoutView="0" workbookViewId="0" topLeftCell="A1">
      <selection activeCell="B7" sqref="B7:D7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22.7539062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19" customFormat="1" ht="12.75"/>
    <row r="2" spans="1:8" s="75" customFormat="1" ht="13.5" customHeight="1">
      <c r="A2" s="17" t="s">
        <v>50</v>
      </c>
      <c r="B2" s="17"/>
      <c r="C2" s="8"/>
      <c r="D2" s="8"/>
      <c r="E2" s="8"/>
      <c r="F2" s="2"/>
      <c r="G2" s="73"/>
      <c r="H2" s="74"/>
    </row>
    <row r="3" spans="1:8" s="75" customFormat="1" ht="13.5" customHeight="1" thickBot="1">
      <c r="A3" s="17"/>
      <c r="B3" s="17"/>
      <c r="C3" s="8"/>
      <c r="D3" s="8"/>
      <c r="E3" s="8"/>
      <c r="F3" s="15" t="s">
        <v>35</v>
      </c>
      <c r="G3" s="73"/>
      <c r="H3" s="74"/>
    </row>
    <row r="4" spans="1:8" s="75" customFormat="1" ht="13.5" customHeight="1">
      <c r="A4"/>
      <c r="B4" s="7"/>
      <c r="C4"/>
      <c r="D4"/>
      <c r="E4" s="54" t="s">
        <v>75</v>
      </c>
      <c r="F4" s="11" t="s">
        <v>47</v>
      </c>
      <c r="G4" s="73"/>
      <c r="H4" s="74"/>
    </row>
    <row r="5" spans="1:8" s="75" customFormat="1" ht="13.5" customHeight="1">
      <c r="A5" s="47"/>
      <c r="B5" s="47" t="s">
        <v>393</v>
      </c>
      <c r="C5" s="47"/>
      <c r="D5" s="47"/>
      <c r="E5" s="54" t="s">
        <v>48</v>
      </c>
      <c r="F5" s="70">
        <v>41640</v>
      </c>
      <c r="G5" s="73"/>
      <c r="H5" s="74"/>
    </row>
    <row r="6" spans="1:8" s="75" customFormat="1" ht="13.5" customHeight="1">
      <c r="A6" s="7" t="s">
        <v>59</v>
      </c>
      <c r="B6" s="7"/>
      <c r="C6" s="7"/>
      <c r="D6" s="6"/>
      <c r="E6" s="55" t="s">
        <v>55</v>
      </c>
      <c r="F6" s="71" t="s">
        <v>247</v>
      </c>
      <c r="G6" s="73"/>
      <c r="H6" s="74"/>
    </row>
    <row r="7" spans="1:8" s="75" customFormat="1" ht="26.25" customHeight="1">
      <c r="A7" s="7" t="s">
        <v>60</v>
      </c>
      <c r="B7" s="167" t="s">
        <v>92</v>
      </c>
      <c r="C7" s="167"/>
      <c r="D7" s="167"/>
      <c r="E7" s="55" t="s">
        <v>61</v>
      </c>
      <c r="F7" s="72" t="s">
        <v>95</v>
      </c>
      <c r="G7" s="73"/>
      <c r="H7" s="74"/>
    </row>
    <row r="8" spans="1:8" s="75" customFormat="1" ht="13.5" customHeight="1">
      <c r="A8" s="7" t="s">
        <v>49</v>
      </c>
      <c r="B8" s="7"/>
      <c r="C8" s="7"/>
      <c r="D8" s="6"/>
      <c r="E8" s="56" t="s">
        <v>62</v>
      </c>
      <c r="F8" s="48">
        <v>33219894001</v>
      </c>
      <c r="G8" s="73"/>
      <c r="H8" s="74"/>
    </row>
    <row r="9" spans="1:8" s="75" customFormat="1" ht="13.5" customHeight="1">
      <c r="A9" s="47" t="s">
        <v>74</v>
      </c>
      <c r="B9" s="7"/>
      <c r="C9" s="7"/>
      <c r="D9" s="6"/>
      <c r="E9" s="6"/>
      <c r="F9" s="20"/>
      <c r="G9" s="73"/>
      <c r="H9" s="74"/>
    </row>
    <row r="10" spans="1:8" s="75" customFormat="1" ht="13.5" customHeight="1" thickBot="1">
      <c r="A10" s="7" t="s">
        <v>73</v>
      </c>
      <c r="B10" s="7"/>
      <c r="C10" s="182"/>
      <c r="D10" s="6"/>
      <c r="E10" s="6"/>
      <c r="F10" s="12" t="s">
        <v>31</v>
      </c>
      <c r="G10" s="73"/>
      <c r="H10" s="74"/>
    </row>
    <row r="11" spans="1:8" ht="14.25" customHeight="1">
      <c r="A11" s="168" t="s">
        <v>43</v>
      </c>
      <c r="B11" s="168"/>
      <c r="C11" s="168"/>
      <c r="D11" s="168"/>
      <c r="E11" s="168"/>
      <c r="F11" s="168"/>
      <c r="G11" s="29"/>
      <c r="H11" s="29"/>
    </row>
    <row r="12" spans="1:8" ht="5.25" customHeight="1">
      <c r="A12" s="16"/>
      <c r="B12" s="16"/>
      <c r="C12" s="9"/>
      <c r="D12" s="10"/>
      <c r="E12" s="10"/>
      <c r="F12" s="10"/>
      <c r="G12" s="10"/>
      <c r="H12" s="10"/>
    </row>
    <row r="13" spans="1:6" ht="13.5" customHeight="1">
      <c r="A13" s="169" t="s">
        <v>36</v>
      </c>
      <c r="B13" s="169" t="s">
        <v>57</v>
      </c>
      <c r="C13" s="107" t="s">
        <v>65</v>
      </c>
      <c r="D13" s="174" t="s">
        <v>45</v>
      </c>
      <c r="E13" s="174" t="s">
        <v>46</v>
      </c>
      <c r="F13" s="169" t="s">
        <v>44</v>
      </c>
    </row>
    <row r="14" spans="1:6" ht="9.75" customHeight="1">
      <c r="A14" s="170"/>
      <c r="B14" s="172"/>
      <c r="C14" s="107" t="s">
        <v>66</v>
      </c>
      <c r="D14" s="175"/>
      <c r="E14" s="175"/>
      <c r="F14" s="172"/>
    </row>
    <row r="15" spans="1:6" ht="9.75" customHeight="1">
      <c r="A15" s="171"/>
      <c r="B15" s="173"/>
      <c r="C15" s="107" t="s">
        <v>64</v>
      </c>
      <c r="D15" s="176"/>
      <c r="E15" s="176"/>
      <c r="F15" s="173"/>
    </row>
    <row r="16" spans="1:6" ht="9.75" customHeight="1" thickBot="1">
      <c r="A16" s="108">
        <v>1</v>
      </c>
      <c r="B16" s="109">
        <v>2</v>
      </c>
      <c r="C16" s="109">
        <v>3</v>
      </c>
      <c r="D16" s="110" t="s">
        <v>32</v>
      </c>
      <c r="E16" s="110" t="s">
        <v>33</v>
      </c>
      <c r="F16" s="110" t="s">
        <v>37</v>
      </c>
    </row>
    <row r="17" spans="1:10" s="77" customFormat="1" ht="12.75">
      <c r="A17" s="111" t="s">
        <v>67</v>
      </c>
      <c r="B17" s="112" t="s">
        <v>78</v>
      </c>
      <c r="C17" s="82" t="s">
        <v>79</v>
      </c>
      <c r="D17" s="97">
        <f>D19+D65</f>
        <v>3300378.07</v>
      </c>
      <c r="E17" s="97">
        <f>E19+E65</f>
        <v>3082018.46</v>
      </c>
      <c r="F17" s="113">
        <f>D17-E17</f>
        <v>218359.60999999987</v>
      </c>
      <c r="G17" s="76"/>
      <c r="H17" s="76"/>
      <c r="I17" s="76"/>
      <c r="J17" s="76"/>
    </row>
    <row r="18" spans="1:10" s="77" customFormat="1" ht="12.75">
      <c r="A18" s="114" t="s">
        <v>77</v>
      </c>
      <c r="B18" s="115"/>
      <c r="C18" s="86"/>
      <c r="D18" s="116"/>
      <c r="E18" s="116"/>
      <c r="F18" s="113">
        <f aca="true" t="shared" si="0" ref="F18:F76">D18-E18</f>
        <v>0</v>
      </c>
      <c r="G18" s="76"/>
      <c r="H18" s="76"/>
      <c r="I18" s="76"/>
      <c r="J18" s="76"/>
    </row>
    <row r="19" spans="1:10" s="79" customFormat="1" ht="25.5">
      <c r="A19" s="117" t="s">
        <v>0</v>
      </c>
      <c r="B19" s="118" t="s">
        <v>78</v>
      </c>
      <c r="C19" s="89" t="s">
        <v>189</v>
      </c>
      <c r="D19" s="90">
        <f>D20+D25+D32+D43+D46+D55+D62:D62</f>
        <v>622177</v>
      </c>
      <c r="E19" s="90">
        <f>E20+E25+E32+E43+E46+E55+E62:E62</f>
        <v>544639.39</v>
      </c>
      <c r="F19" s="113">
        <f t="shared" si="0"/>
        <v>77537.60999999999</v>
      </c>
      <c r="G19" s="78"/>
      <c r="H19" s="78"/>
      <c r="I19" s="78"/>
      <c r="J19" s="78"/>
    </row>
    <row r="20" spans="1:10" s="79" customFormat="1" ht="25.5">
      <c r="A20" s="117" t="s">
        <v>1</v>
      </c>
      <c r="B20" s="118" t="s">
        <v>78</v>
      </c>
      <c r="C20" s="89" t="s">
        <v>264</v>
      </c>
      <c r="D20" s="90">
        <f>D21+D23+D24</f>
        <v>76703</v>
      </c>
      <c r="E20" s="90">
        <f>E21+E23+E24</f>
        <v>76697.01</v>
      </c>
      <c r="F20" s="113">
        <f>D20-E20</f>
        <v>5.990000000005239</v>
      </c>
      <c r="G20" s="78"/>
      <c r="H20" s="78"/>
      <c r="I20" s="78"/>
      <c r="J20" s="78"/>
    </row>
    <row r="21" spans="1:10" s="79" customFormat="1" ht="92.25" customHeight="1">
      <c r="A21" s="117" t="s">
        <v>263</v>
      </c>
      <c r="B21" s="118" t="s">
        <v>78</v>
      </c>
      <c r="C21" s="89" t="s">
        <v>262</v>
      </c>
      <c r="D21" s="90">
        <f>D22</f>
        <v>75573</v>
      </c>
      <c r="E21" s="90">
        <f>E22</f>
        <v>75571.51</v>
      </c>
      <c r="F21" s="113">
        <f>D21-E21</f>
        <v>1.4900000000052387</v>
      </c>
      <c r="G21" s="78"/>
      <c r="H21" s="78"/>
      <c r="I21" s="78"/>
      <c r="J21" s="78"/>
    </row>
    <row r="22" spans="1:10" s="79" customFormat="1" ht="165" customHeight="1">
      <c r="A22" s="117" t="s">
        <v>324</v>
      </c>
      <c r="B22" s="118" t="s">
        <v>78</v>
      </c>
      <c r="C22" s="89" t="s">
        <v>265</v>
      </c>
      <c r="D22" s="90">
        <f>101200-14000-11627</f>
        <v>75573</v>
      </c>
      <c r="E22" s="90">
        <v>75571.51</v>
      </c>
      <c r="F22" s="113">
        <f t="shared" si="0"/>
        <v>1.4900000000052387</v>
      </c>
      <c r="G22" s="78"/>
      <c r="H22" s="78"/>
      <c r="I22" s="78"/>
      <c r="J22" s="78"/>
    </row>
    <row r="23" spans="1:10" s="79" customFormat="1" ht="192.75" customHeight="1">
      <c r="A23" s="117" t="s">
        <v>372</v>
      </c>
      <c r="B23" s="118" t="s">
        <v>78</v>
      </c>
      <c r="C23" s="89" t="s">
        <v>373</v>
      </c>
      <c r="D23" s="90">
        <v>1130</v>
      </c>
      <c r="E23" s="90">
        <v>1125.3</v>
      </c>
      <c r="F23" s="113">
        <f>D23-E23</f>
        <v>4.7000000000000455</v>
      </c>
      <c r="G23" s="78"/>
      <c r="H23" s="78"/>
      <c r="I23" s="78"/>
      <c r="J23" s="78"/>
    </row>
    <row r="24" spans="1:10" s="79" customFormat="1" ht="192.75" customHeight="1">
      <c r="A24" s="117" t="s">
        <v>372</v>
      </c>
      <c r="B24" s="118" t="s">
        <v>78</v>
      </c>
      <c r="C24" s="89" t="s">
        <v>390</v>
      </c>
      <c r="D24" s="90">
        <v>0</v>
      </c>
      <c r="E24" s="90">
        <v>0.2</v>
      </c>
      <c r="F24" s="113">
        <f>D24-E24</f>
        <v>-0.2</v>
      </c>
      <c r="G24" s="78"/>
      <c r="H24" s="78"/>
      <c r="I24" s="78"/>
      <c r="J24" s="78"/>
    </row>
    <row r="25" spans="1:10" s="79" customFormat="1" ht="25.5">
      <c r="A25" s="117" t="s">
        <v>2</v>
      </c>
      <c r="B25" s="118" t="s">
        <v>78</v>
      </c>
      <c r="C25" s="89" t="s">
        <v>268</v>
      </c>
      <c r="D25" s="90">
        <f>D26</f>
        <v>15438</v>
      </c>
      <c r="E25" s="90">
        <f>E26</f>
        <v>12008.76</v>
      </c>
      <c r="F25" s="113">
        <f t="shared" si="0"/>
        <v>3429.24</v>
      </c>
      <c r="G25" s="78"/>
      <c r="H25" s="78"/>
      <c r="I25" s="78"/>
      <c r="J25" s="78"/>
    </row>
    <row r="26" spans="1:10" s="79" customFormat="1" ht="25.5">
      <c r="A26" s="117" t="s">
        <v>3</v>
      </c>
      <c r="B26" s="118" t="s">
        <v>78</v>
      </c>
      <c r="C26" s="89" t="s">
        <v>267</v>
      </c>
      <c r="D26" s="90">
        <f>D27+D28</f>
        <v>15438</v>
      </c>
      <c r="E26" s="90">
        <f>E27+E28</f>
        <v>12008.76</v>
      </c>
      <c r="F26" s="113">
        <f t="shared" si="0"/>
        <v>3429.24</v>
      </c>
      <c r="G26" s="78"/>
      <c r="H26" s="78"/>
      <c r="I26" s="78"/>
      <c r="J26" s="78"/>
    </row>
    <row r="27" spans="1:10" s="79" customFormat="1" ht="25.5">
      <c r="A27" s="117" t="s">
        <v>3</v>
      </c>
      <c r="B27" s="118" t="s">
        <v>78</v>
      </c>
      <c r="C27" s="89" t="s">
        <v>266</v>
      </c>
      <c r="D27" s="90">
        <f>3600-8280+16548+3430</f>
        <v>15298</v>
      </c>
      <c r="E27" s="90">
        <v>11874</v>
      </c>
      <c r="F27" s="113">
        <f t="shared" si="0"/>
        <v>3424</v>
      </c>
      <c r="G27" s="78"/>
      <c r="H27" s="78"/>
      <c r="I27" s="78"/>
      <c r="J27" s="78"/>
    </row>
    <row r="28" spans="1:10" s="79" customFormat="1" ht="25.5">
      <c r="A28" s="117" t="s">
        <v>3</v>
      </c>
      <c r="B28" s="118" t="s">
        <v>78</v>
      </c>
      <c r="C28" s="89" t="s">
        <v>344</v>
      </c>
      <c r="D28" s="90">
        <v>140</v>
      </c>
      <c r="E28" s="90">
        <v>134.76</v>
      </c>
      <c r="F28" s="113">
        <f>D28-E28</f>
        <v>5.240000000000009</v>
      </c>
      <c r="G28" s="78"/>
      <c r="H28" s="78"/>
      <c r="I28" s="78"/>
      <c r="J28" s="78"/>
    </row>
    <row r="29" spans="1:10" s="79" customFormat="1" ht="25.5">
      <c r="A29" s="117" t="s">
        <v>386</v>
      </c>
      <c r="B29" s="118" t="s">
        <v>78</v>
      </c>
      <c r="C29" s="89" t="s">
        <v>385</v>
      </c>
      <c r="D29" s="90">
        <f>D30+D31</f>
        <v>0</v>
      </c>
      <c r="E29" s="90">
        <f>E30+E31</f>
        <v>0</v>
      </c>
      <c r="F29" s="113"/>
      <c r="G29" s="78"/>
      <c r="H29" s="78"/>
      <c r="I29" s="78"/>
      <c r="J29" s="78"/>
    </row>
    <row r="30" spans="1:10" s="79" customFormat="1" ht="25.5">
      <c r="A30" s="117" t="s">
        <v>386</v>
      </c>
      <c r="B30" s="118" t="s">
        <v>78</v>
      </c>
      <c r="C30" s="89" t="s">
        <v>383</v>
      </c>
      <c r="D30" s="90">
        <v>0</v>
      </c>
      <c r="E30" s="90">
        <v>-3.46</v>
      </c>
      <c r="F30" s="113">
        <f>D30-E30</f>
        <v>3.46</v>
      </c>
      <c r="G30" s="78"/>
      <c r="H30" s="78"/>
      <c r="I30" s="78"/>
      <c r="J30" s="78"/>
    </row>
    <row r="31" spans="1:10" s="79" customFormat="1" ht="25.5">
      <c r="A31" s="117" t="s">
        <v>386</v>
      </c>
      <c r="B31" s="118" t="s">
        <v>78</v>
      </c>
      <c r="C31" s="89" t="s">
        <v>384</v>
      </c>
      <c r="D31" s="90">
        <v>0</v>
      </c>
      <c r="E31" s="90">
        <v>3.46</v>
      </c>
      <c r="F31" s="113">
        <f>D31-E31</f>
        <v>-3.46</v>
      </c>
      <c r="G31" s="78"/>
      <c r="H31" s="78"/>
      <c r="I31" s="78"/>
      <c r="J31" s="78"/>
    </row>
    <row r="32" spans="1:10" s="79" customFormat="1" ht="12.75">
      <c r="A32" s="117" t="s">
        <v>4</v>
      </c>
      <c r="B32" s="118" t="s">
        <v>78</v>
      </c>
      <c r="C32" s="89" t="s">
        <v>228</v>
      </c>
      <c r="D32" s="90">
        <f>D33+D36</f>
        <v>147519</v>
      </c>
      <c r="E32" s="90">
        <f>E33+E36</f>
        <v>113119.32</v>
      </c>
      <c r="F32" s="113">
        <f t="shared" si="0"/>
        <v>34399.67999999999</v>
      </c>
      <c r="G32" s="78"/>
      <c r="H32" s="78"/>
      <c r="I32" s="78"/>
      <c r="J32" s="78"/>
    </row>
    <row r="33" spans="1:10" s="79" customFormat="1" ht="25.5">
      <c r="A33" s="117" t="s">
        <v>5</v>
      </c>
      <c r="B33" s="118" t="s">
        <v>78</v>
      </c>
      <c r="C33" s="89" t="s">
        <v>269</v>
      </c>
      <c r="D33" s="90">
        <f>D34</f>
        <v>45830</v>
      </c>
      <c r="E33" s="90">
        <f>E34+E35</f>
        <v>45866.420000000006</v>
      </c>
      <c r="F33" s="113">
        <f t="shared" si="0"/>
        <v>-36.42000000000553</v>
      </c>
      <c r="G33" s="78"/>
      <c r="H33" s="78"/>
      <c r="I33" s="78"/>
      <c r="J33" s="78"/>
    </row>
    <row r="34" spans="1:10" s="79" customFormat="1" ht="76.5">
      <c r="A34" s="117" t="s">
        <v>6</v>
      </c>
      <c r="B34" s="118" t="s">
        <v>78</v>
      </c>
      <c r="C34" s="89" t="s">
        <v>270</v>
      </c>
      <c r="D34" s="90">
        <f>43800+1760+270</f>
        <v>45830</v>
      </c>
      <c r="E34" s="90">
        <v>45829.19</v>
      </c>
      <c r="F34" s="113">
        <f t="shared" si="0"/>
        <v>0.8099999999976717</v>
      </c>
      <c r="G34" s="78"/>
      <c r="H34" s="78"/>
      <c r="I34" s="78"/>
      <c r="J34" s="78"/>
    </row>
    <row r="35" spans="1:10" s="79" customFormat="1" ht="76.5">
      <c r="A35" s="117" t="s">
        <v>272</v>
      </c>
      <c r="B35" s="118"/>
      <c r="C35" s="89" t="s">
        <v>271</v>
      </c>
      <c r="D35" s="90">
        <v>40</v>
      </c>
      <c r="E35" s="90">
        <v>37.23</v>
      </c>
      <c r="F35" s="113">
        <f t="shared" si="0"/>
        <v>2.770000000000003</v>
      </c>
      <c r="G35" s="78"/>
      <c r="H35" s="78"/>
      <c r="I35" s="78"/>
      <c r="J35" s="78"/>
    </row>
    <row r="36" spans="1:10" s="79" customFormat="1" ht="12.75">
      <c r="A36" s="117" t="s">
        <v>7</v>
      </c>
      <c r="B36" s="118" t="s">
        <v>78</v>
      </c>
      <c r="C36" s="89" t="s">
        <v>276</v>
      </c>
      <c r="D36" s="90">
        <f>D37+D41</f>
        <v>101689</v>
      </c>
      <c r="E36" s="90">
        <f>E37+E41</f>
        <v>67252.9</v>
      </c>
      <c r="F36" s="113">
        <f t="shared" si="0"/>
        <v>34436.100000000006</v>
      </c>
      <c r="G36" s="78"/>
      <c r="H36" s="78"/>
      <c r="I36" s="78"/>
      <c r="J36" s="78"/>
    </row>
    <row r="37" spans="1:10" s="79" customFormat="1" ht="89.25">
      <c r="A37" s="117" t="s">
        <v>8</v>
      </c>
      <c r="B37" s="118" t="s">
        <v>78</v>
      </c>
      <c r="C37" s="89" t="s">
        <v>276</v>
      </c>
      <c r="D37" s="90">
        <f>D38+D39+D40</f>
        <v>88530</v>
      </c>
      <c r="E37" s="90">
        <f>E38+E39+E40</f>
        <v>54093.76</v>
      </c>
      <c r="F37" s="113">
        <f>D37-E37</f>
        <v>34436.24</v>
      </c>
      <c r="G37" s="78"/>
      <c r="H37" s="78"/>
      <c r="I37" s="78"/>
      <c r="J37" s="78"/>
    </row>
    <row r="38" spans="1:10" s="79" customFormat="1" ht="140.25">
      <c r="A38" s="117" t="s">
        <v>9</v>
      </c>
      <c r="B38" s="118" t="s">
        <v>78</v>
      </c>
      <c r="C38" s="89" t="s">
        <v>273</v>
      </c>
      <c r="D38" s="90">
        <f>125900-36130-5950</f>
        <v>83820</v>
      </c>
      <c r="E38" s="90">
        <v>49393.29</v>
      </c>
      <c r="F38" s="113">
        <f t="shared" si="0"/>
        <v>34426.71</v>
      </c>
      <c r="G38" s="78"/>
      <c r="H38" s="78"/>
      <c r="I38" s="78"/>
      <c r="J38" s="78"/>
    </row>
    <row r="39" spans="1:10" s="79" customFormat="1" ht="140.25">
      <c r="A39" s="117" t="s">
        <v>9</v>
      </c>
      <c r="B39" s="118" t="s">
        <v>78</v>
      </c>
      <c r="C39" s="89" t="s">
        <v>314</v>
      </c>
      <c r="D39" s="90">
        <v>3280</v>
      </c>
      <c r="E39" s="90">
        <v>3272.87</v>
      </c>
      <c r="F39" s="113">
        <f t="shared" si="0"/>
        <v>7.130000000000109</v>
      </c>
      <c r="G39" s="78"/>
      <c r="H39" s="78"/>
      <c r="I39" s="78"/>
      <c r="J39" s="78"/>
    </row>
    <row r="40" spans="1:10" s="79" customFormat="1" ht="140.25">
      <c r="A40" s="117" t="s">
        <v>9</v>
      </c>
      <c r="B40" s="118" t="s">
        <v>78</v>
      </c>
      <c r="C40" s="89" t="s">
        <v>374</v>
      </c>
      <c r="D40" s="90">
        <v>1430</v>
      </c>
      <c r="E40" s="90">
        <v>1427.6</v>
      </c>
      <c r="F40" s="113">
        <f t="shared" si="0"/>
        <v>2.400000000000091</v>
      </c>
      <c r="G40" s="78"/>
      <c r="H40" s="78"/>
      <c r="I40" s="78"/>
      <c r="J40" s="78"/>
    </row>
    <row r="41" spans="1:10" s="79" customFormat="1" ht="89.25">
      <c r="A41" s="117" t="s">
        <v>10</v>
      </c>
      <c r="B41" s="118" t="s">
        <v>78</v>
      </c>
      <c r="C41" s="89" t="s">
        <v>275</v>
      </c>
      <c r="D41" s="90">
        <f>D42</f>
        <v>13159</v>
      </c>
      <c r="E41" s="90">
        <f>E42</f>
        <v>13159.14</v>
      </c>
      <c r="F41" s="113">
        <f t="shared" si="0"/>
        <v>-0.13999999999941792</v>
      </c>
      <c r="G41" s="78"/>
      <c r="H41" s="78"/>
      <c r="I41" s="78"/>
      <c r="J41" s="78"/>
    </row>
    <row r="42" spans="1:10" s="79" customFormat="1" ht="140.25">
      <c r="A42" s="117" t="s">
        <v>11</v>
      </c>
      <c r="B42" s="118" t="s">
        <v>78</v>
      </c>
      <c r="C42" s="89" t="s">
        <v>274</v>
      </c>
      <c r="D42" s="90">
        <f>300+12800+59</f>
        <v>13159</v>
      </c>
      <c r="E42" s="90">
        <v>13159.14</v>
      </c>
      <c r="F42" s="113">
        <f t="shared" si="0"/>
        <v>-0.13999999999941792</v>
      </c>
      <c r="G42" s="78"/>
      <c r="H42" s="78"/>
      <c r="I42" s="78"/>
      <c r="J42" s="78"/>
    </row>
    <row r="43" spans="1:10" s="79" customFormat="1" ht="25.5">
      <c r="A43" s="117" t="s">
        <v>12</v>
      </c>
      <c r="B43" s="118" t="s">
        <v>78</v>
      </c>
      <c r="C43" s="89" t="s">
        <v>229</v>
      </c>
      <c r="D43" s="90">
        <f>D44</f>
        <v>10890</v>
      </c>
      <c r="E43" s="90">
        <f>E44</f>
        <v>10890</v>
      </c>
      <c r="F43" s="113">
        <f t="shared" si="0"/>
        <v>0</v>
      </c>
      <c r="G43" s="78"/>
      <c r="H43" s="78"/>
      <c r="I43" s="78"/>
      <c r="J43" s="78"/>
    </row>
    <row r="44" spans="1:10" s="79" customFormat="1" ht="89.25">
      <c r="A44" s="117" t="s">
        <v>13</v>
      </c>
      <c r="B44" s="118" t="s">
        <v>78</v>
      </c>
      <c r="C44" s="89" t="s">
        <v>278</v>
      </c>
      <c r="D44" s="90">
        <f>D45</f>
        <v>10890</v>
      </c>
      <c r="E44" s="90">
        <f>E45</f>
        <v>10890</v>
      </c>
      <c r="F44" s="113">
        <f t="shared" si="0"/>
        <v>0</v>
      </c>
      <c r="G44" s="78"/>
      <c r="H44" s="78"/>
      <c r="I44" s="78"/>
      <c r="J44" s="78"/>
    </row>
    <row r="45" spans="1:10" s="79" customFormat="1" ht="153">
      <c r="A45" s="117" t="s">
        <v>14</v>
      </c>
      <c r="B45" s="118" t="s">
        <v>78</v>
      </c>
      <c r="C45" s="89" t="s">
        <v>277</v>
      </c>
      <c r="D45" s="90">
        <f>3700+6490+700</f>
        <v>10890</v>
      </c>
      <c r="E45" s="90">
        <v>10890</v>
      </c>
      <c r="F45" s="113">
        <f t="shared" si="0"/>
        <v>0</v>
      </c>
      <c r="G45" s="78"/>
      <c r="H45" s="78"/>
      <c r="I45" s="78"/>
      <c r="J45" s="78"/>
    </row>
    <row r="46" spans="1:10" s="79" customFormat="1" ht="89.25">
      <c r="A46" s="117" t="s">
        <v>15</v>
      </c>
      <c r="B46" s="118" t="s">
        <v>78</v>
      </c>
      <c r="C46" s="89" t="s">
        <v>282</v>
      </c>
      <c r="D46" s="90">
        <f>D47+D52</f>
        <v>345517</v>
      </c>
      <c r="E46" s="90">
        <f>E47+E52+E59</f>
        <v>313504.3</v>
      </c>
      <c r="F46" s="113">
        <f t="shared" si="0"/>
        <v>32012.70000000001</v>
      </c>
      <c r="G46" s="78"/>
      <c r="H46" s="78"/>
      <c r="I46" s="78"/>
      <c r="J46" s="78"/>
    </row>
    <row r="47" spans="1:10" s="79" customFormat="1" ht="153">
      <c r="A47" s="117" t="s">
        <v>252</v>
      </c>
      <c r="B47" s="118" t="s">
        <v>78</v>
      </c>
      <c r="C47" s="89" t="s">
        <v>281</v>
      </c>
      <c r="D47" s="90">
        <f>D48+D50</f>
        <v>334947</v>
      </c>
      <c r="E47" s="90">
        <f>E48+E50</f>
        <v>299548.39</v>
      </c>
      <c r="F47" s="113">
        <f t="shared" si="0"/>
        <v>35398.609999999986</v>
      </c>
      <c r="G47" s="78"/>
      <c r="H47" s="78"/>
      <c r="I47" s="78"/>
      <c r="J47" s="78"/>
    </row>
    <row r="48" spans="1:10" s="79" customFormat="1" ht="127.5">
      <c r="A48" s="117" t="s">
        <v>16</v>
      </c>
      <c r="B48" s="118" t="s">
        <v>78</v>
      </c>
      <c r="C48" s="89" t="s">
        <v>280</v>
      </c>
      <c r="D48" s="90">
        <f>D49</f>
        <v>54900</v>
      </c>
      <c r="E48" s="90">
        <f>E49</f>
        <v>38715.73</v>
      </c>
      <c r="F48" s="113">
        <f t="shared" si="0"/>
        <v>16184.269999999997</v>
      </c>
      <c r="G48" s="78"/>
      <c r="H48" s="78"/>
      <c r="I48" s="78"/>
      <c r="J48" s="78"/>
    </row>
    <row r="49" spans="1:10" s="79" customFormat="1" ht="153">
      <c r="A49" s="117" t="s">
        <v>253</v>
      </c>
      <c r="B49" s="118" t="s">
        <v>78</v>
      </c>
      <c r="C49" s="89" t="s">
        <v>279</v>
      </c>
      <c r="D49" s="90">
        <f>69500-14600</f>
        <v>54900</v>
      </c>
      <c r="E49" s="90">
        <v>38715.73</v>
      </c>
      <c r="F49" s="113">
        <f t="shared" si="0"/>
        <v>16184.269999999997</v>
      </c>
      <c r="G49" s="78"/>
      <c r="H49" s="78"/>
      <c r="I49" s="78"/>
      <c r="J49" s="78"/>
    </row>
    <row r="50" spans="1:10" s="79" customFormat="1" ht="140.25">
      <c r="A50" s="117" t="s">
        <v>254</v>
      </c>
      <c r="B50" s="118" t="s">
        <v>78</v>
      </c>
      <c r="C50" s="89" t="s">
        <v>284</v>
      </c>
      <c r="D50" s="90">
        <f>D51</f>
        <v>280047</v>
      </c>
      <c r="E50" s="90">
        <f>E51</f>
        <v>260832.66</v>
      </c>
      <c r="F50" s="113">
        <f t="shared" si="0"/>
        <v>19214.339999999997</v>
      </c>
      <c r="G50" s="78"/>
      <c r="H50" s="78"/>
      <c r="I50" s="78"/>
      <c r="J50" s="78"/>
    </row>
    <row r="51" spans="1:10" s="79" customFormat="1" ht="114.75">
      <c r="A51" s="117" t="s">
        <v>257</v>
      </c>
      <c r="B51" s="118" t="s">
        <v>78</v>
      </c>
      <c r="C51" s="89" t="s">
        <v>283</v>
      </c>
      <c r="D51" s="90">
        <f>296900-16853</f>
        <v>280047</v>
      </c>
      <c r="E51" s="90">
        <v>260832.66</v>
      </c>
      <c r="F51" s="113">
        <f t="shared" si="0"/>
        <v>19214.339999999997</v>
      </c>
      <c r="G51" s="78"/>
      <c r="H51" s="78"/>
      <c r="I51" s="78"/>
      <c r="J51" s="78"/>
    </row>
    <row r="52" spans="1:10" s="79" customFormat="1" ht="165.75">
      <c r="A52" s="117" t="s">
        <v>255</v>
      </c>
      <c r="B52" s="118" t="s">
        <v>78</v>
      </c>
      <c r="C52" s="89" t="s">
        <v>230</v>
      </c>
      <c r="D52" s="90">
        <f>D53</f>
        <v>10570</v>
      </c>
      <c r="E52" s="90">
        <f>E53</f>
        <v>10569.16</v>
      </c>
      <c r="F52" s="113">
        <f t="shared" si="0"/>
        <v>0.8400000000001455</v>
      </c>
      <c r="G52" s="78"/>
      <c r="H52" s="78"/>
      <c r="I52" s="78"/>
      <c r="J52" s="78"/>
    </row>
    <row r="53" spans="1:10" s="79" customFormat="1" ht="165.75">
      <c r="A53" s="117" t="s">
        <v>256</v>
      </c>
      <c r="B53" s="118" t="s">
        <v>78</v>
      </c>
      <c r="C53" s="89" t="s">
        <v>231</v>
      </c>
      <c r="D53" s="90">
        <f>D54</f>
        <v>10570</v>
      </c>
      <c r="E53" s="90">
        <f>E54</f>
        <v>10569.16</v>
      </c>
      <c r="F53" s="113">
        <f t="shared" si="0"/>
        <v>0.8400000000001455</v>
      </c>
      <c r="G53" s="78"/>
      <c r="H53" s="78"/>
      <c r="I53" s="78"/>
      <c r="J53" s="78"/>
    </row>
    <row r="54" spans="1:10" s="79" customFormat="1" ht="140.25">
      <c r="A54" s="117" t="s">
        <v>17</v>
      </c>
      <c r="B54" s="118" t="s">
        <v>78</v>
      </c>
      <c r="C54" s="89" t="s">
        <v>232</v>
      </c>
      <c r="D54" s="90">
        <f>8700+1870</f>
        <v>10570</v>
      </c>
      <c r="E54" s="90">
        <v>10569.16</v>
      </c>
      <c r="F54" s="113">
        <f t="shared" si="0"/>
        <v>0.8400000000001455</v>
      </c>
      <c r="G54" s="78"/>
      <c r="H54" s="78"/>
      <c r="I54" s="78"/>
      <c r="J54" s="78"/>
    </row>
    <row r="55" spans="1:10" s="79" customFormat="1" ht="51">
      <c r="A55" s="117" t="s">
        <v>18</v>
      </c>
      <c r="B55" s="118" t="s">
        <v>78</v>
      </c>
      <c r="C55" s="89" t="s">
        <v>233</v>
      </c>
      <c r="D55" s="90">
        <v>25000</v>
      </c>
      <c r="E55" s="90">
        <f>E56</f>
        <v>17310</v>
      </c>
      <c r="F55" s="113">
        <f t="shared" si="0"/>
        <v>7690</v>
      </c>
      <c r="G55" s="78"/>
      <c r="H55" s="78"/>
      <c r="I55" s="78"/>
      <c r="J55" s="78"/>
    </row>
    <row r="56" spans="1:10" s="79" customFormat="1" ht="25.5">
      <c r="A56" s="117" t="s">
        <v>19</v>
      </c>
      <c r="B56" s="118" t="s">
        <v>78</v>
      </c>
      <c r="C56" s="89" t="s">
        <v>234</v>
      </c>
      <c r="D56" s="90">
        <v>25000</v>
      </c>
      <c r="E56" s="90">
        <f>E57</f>
        <v>17310</v>
      </c>
      <c r="F56" s="113">
        <f t="shared" si="0"/>
        <v>7690</v>
      </c>
      <c r="G56" s="78"/>
      <c r="H56" s="78"/>
      <c r="I56" s="78"/>
      <c r="J56" s="78"/>
    </row>
    <row r="57" spans="1:10" s="79" customFormat="1" ht="38.25">
      <c r="A57" s="117" t="s">
        <v>20</v>
      </c>
      <c r="B57" s="118" t="s">
        <v>78</v>
      </c>
      <c r="C57" s="89" t="s">
        <v>235</v>
      </c>
      <c r="D57" s="90">
        <v>25000</v>
      </c>
      <c r="E57" s="90">
        <f>E58</f>
        <v>17310</v>
      </c>
      <c r="F57" s="113">
        <f t="shared" si="0"/>
        <v>7690</v>
      </c>
      <c r="G57" s="78"/>
      <c r="H57" s="78"/>
      <c r="I57" s="78"/>
      <c r="J57" s="78"/>
    </row>
    <row r="58" spans="1:10" s="79" customFormat="1" ht="63.75">
      <c r="A58" s="117" t="s">
        <v>258</v>
      </c>
      <c r="B58" s="118" t="s">
        <v>78</v>
      </c>
      <c r="C58" s="89" t="s">
        <v>285</v>
      </c>
      <c r="D58" s="90">
        <v>25000</v>
      </c>
      <c r="E58" s="90">
        <v>17310</v>
      </c>
      <c r="F58" s="113">
        <f t="shared" si="0"/>
        <v>7690</v>
      </c>
      <c r="G58" s="78"/>
      <c r="H58" s="78"/>
      <c r="I58" s="78"/>
      <c r="J58" s="78"/>
    </row>
    <row r="59" spans="1:10" s="79" customFormat="1" ht="51">
      <c r="A59" s="117" t="s">
        <v>328</v>
      </c>
      <c r="B59" s="118" t="s">
        <v>78</v>
      </c>
      <c r="C59" s="89" t="s">
        <v>330</v>
      </c>
      <c r="D59" s="90">
        <f>D60</f>
        <v>3390</v>
      </c>
      <c r="E59" s="90">
        <f>E60</f>
        <v>3386.75</v>
      </c>
      <c r="F59" s="113">
        <f>D59-E59</f>
        <v>3.25</v>
      </c>
      <c r="G59" s="78"/>
      <c r="H59" s="78"/>
      <c r="I59" s="78"/>
      <c r="J59" s="78"/>
    </row>
    <row r="60" spans="1:10" s="79" customFormat="1" ht="114.75">
      <c r="A60" s="117" t="s">
        <v>327</v>
      </c>
      <c r="B60" s="118" t="s">
        <v>78</v>
      </c>
      <c r="C60" s="89" t="s">
        <v>329</v>
      </c>
      <c r="D60" s="90">
        <f>D61</f>
        <v>3390</v>
      </c>
      <c r="E60" s="90">
        <f>E61</f>
        <v>3386.75</v>
      </c>
      <c r="F60" s="113">
        <f>D60-E60</f>
        <v>3.25</v>
      </c>
      <c r="G60" s="78"/>
      <c r="H60" s="78"/>
      <c r="I60" s="78"/>
      <c r="J60" s="78"/>
    </row>
    <row r="61" spans="1:10" s="79" customFormat="1" ht="63.75">
      <c r="A61" s="117" t="s">
        <v>326</v>
      </c>
      <c r="B61" s="118" t="s">
        <v>78</v>
      </c>
      <c r="C61" s="89" t="s">
        <v>325</v>
      </c>
      <c r="D61" s="90">
        <v>3390</v>
      </c>
      <c r="E61" s="90">
        <v>3386.75</v>
      </c>
      <c r="F61" s="113">
        <f>D61-E61</f>
        <v>3.25</v>
      </c>
      <c r="G61" s="78"/>
      <c r="H61" s="78"/>
      <c r="I61" s="78"/>
      <c r="J61" s="78"/>
    </row>
    <row r="62" spans="1:10" s="79" customFormat="1" ht="25.5">
      <c r="A62" s="117" t="s">
        <v>21</v>
      </c>
      <c r="B62" s="118" t="s">
        <v>78</v>
      </c>
      <c r="C62" s="89" t="s">
        <v>236</v>
      </c>
      <c r="D62" s="90">
        <f>D63</f>
        <v>1110</v>
      </c>
      <c r="E62" s="90">
        <f>E63</f>
        <v>1110</v>
      </c>
      <c r="F62" s="113">
        <f t="shared" si="0"/>
        <v>0</v>
      </c>
      <c r="G62" s="78"/>
      <c r="H62" s="78"/>
      <c r="I62" s="78"/>
      <c r="J62" s="78"/>
    </row>
    <row r="63" spans="1:10" s="79" customFormat="1" ht="25.5">
      <c r="A63" s="117" t="s">
        <v>22</v>
      </c>
      <c r="B63" s="118" t="s">
        <v>78</v>
      </c>
      <c r="C63" s="89" t="s">
        <v>346</v>
      </c>
      <c r="D63" s="90">
        <f>D64</f>
        <v>1110</v>
      </c>
      <c r="E63" s="90">
        <f>E64</f>
        <v>1110</v>
      </c>
      <c r="F63" s="113">
        <f t="shared" si="0"/>
        <v>0</v>
      </c>
      <c r="G63" s="78"/>
      <c r="H63" s="78"/>
      <c r="I63" s="78"/>
      <c r="J63" s="78"/>
    </row>
    <row r="64" spans="1:10" s="79" customFormat="1" ht="38.25">
      <c r="A64" s="117" t="s">
        <v>23</v>
      </c>
      <c r="B64" s="118" t="s">
        <v>78</v>
      </c>
      <c r="C64" s="89" t="s">
        <v>345</v>
      </c>
      <c r="D64" s="90">
        <v>1110</v>
      </c>
      <c r="E64" s="90">
        <v>1110</v>
      </c>
      <c r="F64" s="113">
        <f t="shared" si="0"/>
        <v>0</v>
      </c>
      <c r="G64" s="78"/>
      <c r="H64" s="78"/>
      <c r="I64" s="78"/>
      <c r="J64" s="78"/>
    </row>
    <row r="65" spans="1:10" s="79" customFormat="1" ht="25.5">
      <c r="A65" s="117" t="s">
        <v>24</v>
      </c>
      <c r="B65" s="118" t="s">
        <v>78</v>
      </c>
      <c r="C65" s="89" t="s">
        <v>237</v>
      </c>
      <c r="D65" s="90">
        <f>D66</f>
        <v>2678201.07</v>
      </c>
      <c r="E65" s="90">
        <f>E66</f>
        <v>2537379.07</v>
      </c>
      <c r="F65" s="113">
        <f t="shared" si="0"/>
        <v>140822</v>
      </c>
      <c r="G65" s="78"/>
      <c r="H65" s="78"/>
      <c r="I65" s="78"/>
      <c r="J65" s="78"/>
    </row>
    <row r="66" spans="1:10" s="79" customFormat="1" ht="63.75">
      <c r="A66" s="117" t="s">
        <v>25</v>
      </c>
      <c r="B66" s="118" t="s">
        <v>78</v>
      </c>
      <c r="C66" s="89" t="s">
        <v>238</v>
      </c>
      <c r="D66" s="90">
        <f>D67+D74+D72+D77+D79</f>
        <v>2678201.07</v>
      </c>
      <c r="E66" s="90">
        <f>E67+E72+E74+E77+E79</f>
        <v>2537379.07</v>
      </c>
      <c r="F66" s="113">
        <f t="shared" si="0"/>
        <v>140822</v>
      </c>
      <c r="G66" s="78"/>
      <c r="H66" s="78"/>
      <c r="I66" s="78"/>
      <c r="J66" s="78"/>
    </row>
    <row r="67" spans="1:10" s="79" customFormat="1" ht="51">
      <c r="A67" s="117" t="s">
        <v>26</v>
      </c>
      <c r="B67" s="118" t="s">
        <v>78</v>
      </c>
      <c r="C67" s="89" t="s">
        <v>239</v>
      </c>
      <c r="D67" s="90">
        <f>D68+D70</f>
        <v>1396888</v>
      </c>
      <c r="E67" s="90">
        <f>E68+E70</f>
        <v>1396888</v>
      </c>
      <c r="F67" s="113">
        <f t="shared" si="0"/>
        <v>0</v>
      </c>
      <c r="G67" s="78"/>
      <c r="H67" s="78"/>
      <c r="I67" s="78"/>
      <c r="J67" s="78"/>
    </row>
    <row r="68" spans="1:10" s="79" customFormat="1" ht="25.5">
      <c r="A68" s="117" t="s">
        <v>27</v>
      </c>
      <c r="B68" s="118" t="s">
        <v>78</v>
      </c>
      <c r="C68" s="89" t="s">
        <v>240</v>
      </c>
      <c r="D68" s="90">
        <f>D69</f>
        <v>409600</v>
      </c>
      <c r="E68" s="90">
        <f>E69</f>
        <v>409600</v>
      </c>
      <c r="F68" s="113">
        <f t="shared" si="0"/>
        <v>0</v>
      </c>
      <c r="G68" s="78"/>
      <c r="H68" s="78"/>
      <c r="I68" s="78"/>
      <c r="J68" s="78"/>
    </row>
    <row r="69" spans="1:10" s="79" customFormat="1" ht="38.25">
      <c r="A69" s="117" t="s">
        <v>286</v>
      </c>
      <c r="B69" s="118" t="s">
        <v>78</v>
      </c>
      <c r="C69" s="89" t="s">
        <v>241</v>
      </c>
      <c r="D69" s="90">
        <v>409600</v>
      </c>
      <c r="E69" s="90">
        <v>409600</v>
      </c>
      <c r="F69" s="113">
        <f t="shared" si="0"/>
        <v>0</v>
      </c>
      <c r="G69" s="78"/>
      <c r="H69" s="78"/>
      <c r="I69" s="78"/>
      <c r="J69" s="78"/>
    </row>
    <row r="70" spans="1:10" s="79" customFormat="1" ht="63.75">
      <c r="A70" s="117" t="s">
        <v>287</v>
      </c>
      <c r="B70" s="118" t="s">
        <v>78</v>
      </c>
      <c r="C70" s="89" t="s">
        <v>242</v>
      </c>
      <c r="D70" s="90">
        <f>D71</f>
        <v>987288</v>
      </c>
      <c r="E70" s="90">
        <f>E71</f>
        <v>987288</v>
      </c>
      <c r="F70" s="113">
        <f t="shared" si="0"/>
        <v>0</v>
      </c>
      <c r="G70" s="78"/>
      <c r="H70" s="78"/>
      <c r="I70" s="78"/>
      <c r="J70" s="78"/>
    </row>
    <row r="71" spans="1:10" s="79" customFormat="1" ht="63.75">
      <c r="A71" s="117" t="s">
        <v>287</v>
      </c>
      <c r="B71" s="118" t="s">
        <v>78</v>
      </c>
      <c r="C71" s="89" t="s">
        <v>243</v>
      </c>
      <c r="D71" s="90">
        <f>874985+104000+8303</f>
        <v>987288</v>
      </c>
      <c r="E71" s="90">
        <v>987288</v>
      </c>
      <c r="F71" s="113">
        <f t="shared" si="0"/>
        <v>0</v>
      </c>
      <c r="G71" s="78"/>
      <c r="H71" s="78"/>
      <c r="I71" s="78"/>
      <c r="J71" s="78"/>
    </row>
    <row r="72" spans="1:10" s="79" customFormat="1" ht="63.75">
      <c r="A72" s="117" t="s">
        <v>331</v>
      </c>
      <c r="B72" s="118" t="s">
        <v>78</v>
      </c>
      <c r="C72" s="89" t="s">
        <v>332</v>
      </c>
      <c r="D72" s="90">
        <f>D73</f>
        <v>1137528</v>
      </c>
      <c r="E72" s="90">
        <f>E73</f>
        <v>996706</v>
      </c>
      <c r="F72" s="113">
        <f>D72-E72</f>
        <v>140822</v>
      </c>
      <c r="G72" s="78"/>
      <c r="H72" s="78"/>
      <c r="I72" s="78"/>
      <c r="J72" s="78"/>
    </row>
    <row r="73" spans="1:10" s="79" customFormat="1" ht="12.75">
      <c r="A73" s="117" t="s">
        <v>333</v>
      </c>
      <c r="B73" s="118" t="s">
        <v>78</v>
      </c>
      <c r="C73" s="89" t="s">
        <v>334</v>
      </c>
      <c r="D73" s="90">
        <f>19000+1087028+31500</f>
        <v>1137528</v>
      </c>
      <c r="E73" s="90">
        <v>996706</v>
      </c>
      <c r="F73" s="113">
        <f>D73-E73</f>
        <v>140822</v>
      </c>
      <c r="G73" s="78"/>
      <c r="H73" s="78"/>
      <c r="I73" s="78"/>
      <c r="J73" s="78"/>
    </row>
    <row r="74" spans="1:10" s="79" customFormat="1" ht="51">
      <c r="A74" s="117" t="s">
        <v>28</v>
      </c>
      <c r="B74" s="118" t="s">
        <v>78</v>
      </c>
      <c r="C74" s="89" t="s">
        <v>244</v>
      </c>
      <c r="D74" s="90">
        <f>D75</f>
        <v>51900</v>
      </c>
      <c r="E74" s="90">
        <f>E75</f>
        <v>51900</v>
      </c>
      <c r="F74" s="113">
        <f>D74-E74</f>
        <v>0</v>
      </c>
      <c r="G74" s="78"/>
      <c r="H74" s="78"/>
      <c r="I74" s="78"/>
      <c r="J74" s="78"/>
    </row>
    <row r="75" spans="1:10" s="79" customFormat="1" ht="76.5">
      <c r="A75" s="117" t="s">
        <v>29</v>
      </c>
      <c r="B75" s="118" t="s">
        <v>78</v>
      </c>
      <c r="C75" s="89" t="s">
        <v>245</v>
      </c>
      <c r="D75" s="90">
        <f>D76</f>
        <v>51900</v>
      </c>
      <c r="E75" s="90">
        <f>E76</f>
        <v>51900</v>
      </c>
      <c r="F75" s="113">
        <f t="shared" si="0"/>
        <v>0</v>
      </c>
      <c r="G75" s="78"/>
      <c r="H75" s="78"/>
      <c r="I75" s="78"/>
      <c r="J75" s="78"/>
    </row>
    <row r="76" spans="1:10" s="79" customFormat="1" ht="89.25">
      <c r="A76" s="134" t="s">
        <v>30</v>
      </c>
      <c r="B76" s="135" t="s">
        <v>78</v>
      </c>
      <c r="C76" s="93" t="s">
        <v>246</v>
      </c>
      <c r="D76" s="94">
        <v>51900</v>
      </c>
      <c r="E76" s="94">
        <v>51900</v>
      </c>
      <c r="F76" s="136">
        <f t="shared" si="0"/>
        <v>0</v>
      </c>
      <c r="G76" s="78"/>
      <c r="H76" s="78"/>
      <c r="I76" s="78"/>
      <c r="J76" s="78"/>
    </row>
    <row r="77" spans="1:10" s="79" customFormat="1" ht="25.5">
      <c r="A77" s="138" t="s">
        <v>350</v>
      </c>
      <c r="B77" s="95" t="s">
        <v>78</v>
      </c>
      <c r="C77" s="96" t="s">
        <v>348</v>
      </c>
      <c r="D77" s="97">
        <f>D78</f>
        <v>36226.07</v>
      </c>
      <c r="E77" s="97">
        <f>E78</f>
        <v>36226.07</v>
      </c>
      <c r="F77" s="97">
        <f>F78</f>
        <v>0</v>
      </c>
      <c r="G77" s="78"/>
      <c r="H77" s="78"/>
      <c r="I77" s="78"/>
      <c r="J77" s="78"/>
    </row>
    <row r="78" spans="1:10" s="79" customFormat="1" ht="38.25">
      <c r="A78" s="138" t="s">
        <v>349</v>
      </c>
      <c r="B78" s="95" t="s">
        <v>78</v>
      </c>
      <c r="C78" s="96" t="s">
        <v>347</v>
      </c>
      <c r="D78" s="97">
        <v>36226.07</v>
      </c>
      <c r="E78" s="97">
        <v>36226.07</v>
      </c>
      <c r="F78" s="97">
        <f>D78-E78</f>
        <v>0</v>
      </c>
      <c r="G78" s="78"/>
      <c r="H78" s="78"/>
      <c r="I78" s="78"/>
      <c r="J78" s="78"/>
    </row>
    <row r="79" spans="1:8" s="19" customFormat="1" ht="38.25">
      <c r="A79" s="144" t="s">
        <v>388</v>
      </c>
      <c r="B79" s="145" t="s">
        <v>78</v>
      </c>
      <c r="C79" s="96" t="s">
        <v>389</v>
      </c>
      <c r="D79" s="146">
        <f>D80</f>
        <v>55659</v>
      </c>
      <c r="E79" s="146">
        <f>E80</f>
        <v>55659</v>
      </c>
      <c r="F79" s="146">
        <f>D79-E79</f>
        <v>0</v>
      </c>
      <c r="G79" s="137"/>
      <c r="H79" s="137"/>
    </row>
    <row r="80" spans="1:6" ht="38.25">
      <c r="A80" s="147" t="s">
        <v>388</v>
      </c>
      <c r="B80" s="148" t="s">
        <v>78</v>
      </c>
      <c r="C80" s="148" t="s">
        <v>387</v>
      </c>
      <c r="D80" s="150">
        <v>55659</v>
      </c>
      <c r="E80" s="150">
        <v>55659</v>
      </c>
      <c r="F80" s="149">
        <f>D80-E80</f>
        <v>0</v>
      </c>
    </row>
  </sheetData>
  <sheetProtection/>
  <mergeCells count="7">
    <mergeCell ref="B7:D7"/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143"/>
  <sheetViews>
    <sheetView showGridLines="0" view="pageBreakPreview" zoomScaleNormal="115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41.375" style="0" customWidth="1"/>
    <col min="2" max="2" width="4.625" style="0" customWidth="1"/>
    <col min="3" max="3" width="22.625" style="0" customWidth="1"/>
    <col min="4" max="4" width="13.125" style="0" customWidth="1"/>
    <col min="5" max="5" width="13.75390625" style="0" customWidth="1"/>
    <col min="6" max="6" width="15.00390625" style="0" customWidth="1"/>
    <col min="7" max="8" width="0.74609375" style="0" customWidth="1"/>
  </cols>
  <sheetData>
    <row r="1" spans="1:8" ht="15">
      <c r="A1" s="168" t="s">
        <v>56</v>
      </c>
      <c r="B1" s="168"/>
      <c r="C1" s="168"/>
      <c r="D1" s="168"/>
      <c r="E1" s="168"/>
      <c r="F1" s="27" t="s">
        <v>53</v>
      </c>
      <c r="G1" s="29"/>
      <c r="H1" s="29"/>
    </row>
    <row r="2" spans="1:8" ht="15">
      <c r="A2" s="29"/>
      <c r="B2" s="29"/>
      <c r="C2" s="29"/>
      <c r="D2" s="29"/>
      <c r="E2" s="29"/>
      <c r="F2" s="29"/>
      <c r="G2" s="29"/>
      <c r="H2" s="29"/>
    </row>
    <row r="3" spans="1:11" ht="12.75" customHeight="1">
      <c r="A3" s="39"/>
      <c r="B3" s="36" t="s">
        <v>39</v>
      </c>
      <c r="C3" s="37" t="s">
        <v>38</v>
      </c>
      <c r="D3" s="37" t="s">
        <v>51</v>
      </c>
      <c r="E3" s="38"/>
      <c r="F3" s="177" t="s">
        <v>44</v>
      </c>
      <c r="G3" s="157"/>
      <c r="H3" s="160"/>
      <c r="I3" s="164"/>
      <c r="J3" s="164"/>
      <c r="K3" s="162"/>
    </row>
    <row r="4" spans="1:11" ht="12.75" customHeight="1">
      <c r="A4" s="52" t="s">
        <v>36</v>
      </c>
      <c r="B4" s="3" t="s">
        <v>40</v>
      </c>
      <c r="C4" s="32" t="s">
        <v>63</v>
      </c>
      <c r="D4" s="32" t="s">
        <v>52</v>
      </c>
      <c r="E4" s="31" t="s">
        <v>46</v>
      </c>
      <c r="F4" s="178"/>
      <c r="G4" s="157"/>
      <c r="H4" s="160"/>
      <c r="I4" s="165"/>
      <c r="J4" s="165"/>
      <c r="K4" s="163"/>
    </row>
    <row r="5" spans="1:11" ht="11.25" customHeight="1">
      <c r="A5" s="40"/>
      <c r="B5" s="3" t="s">
        <v>41</v>
      </c>
      <c r="C5" s="30" t="s">
        <v>64</v>
      </c>
      <c r="D5" s="30" t="s">
        <v>34</v>
      </c>
      <c r="E5" s="33"/>
      <c r="F5" s="179"/>
      <c r="G5" s="157"/>
      <c r="H5" s="160"/>
      <c r="I5" s="166"/>
      <c r="J5" s="166"/>
      <c r="K5" s="161"/>
    </row>
    <row r="6" spans="1:11" ht="13.5" thickBot="1">
      <c r="A6" s="41">
        <v>1</v>
      </c>
      <c r="B6" s="5">
        <v>2</v>
      </c>
      <c r="C6" s="34">
        <v>3</v>
      </c>
      <c r="D6" s="35" t="s">
        <v>32</v>
      </c>
      <c r="E6" s="35" t="s">
        <v>33</v>
      </c>
      <c r="F6" s="151" t="s">
        <v>37</v>
      </c>
      <c r="G6" s="148"/>
      <c r="H6" s="148"/>
      <c r="I6" s="161"/>
      <c r="J6" s="161"/>
      <c r="K6" s="161"/>
    </row>
    <row r="7" spans="1:11" s="28" customFormat="1" ht="12.75">
      <c r="A7" s="80" t="s">
        <v>68</v>
      </c>
      <c r="B7" s="81">
        <v>200</v>
      </c>
      <c r="C7" s="82" t="s">
        <v>79</v>
      </c>
      <c r="D7" s="83">
        <f>D9+D52+D70+D103+D127+D65+D134+D98</f>
        <v>3302572.92</v>
      </c>
      <c r="E7" s="83">
        <f>E9+E52+E70+E103+E127+E65+E134+E98</f>
        <v>3078042.91</v>
      </c>
      <c r="F7" s="152">
        <f>D7-E7</f>
        <v>224530.00999999978</v>
      </c>
      <c r="G7" s="158"/>
      <c r="H7" s="158"/>
      <c r="I7" s="158"/>
      <c r="J7" s="158"/>
      <c r="K7" s="158"/>
    </row>
    <row r="8" spans="1:11" s="28" customFormat="1" ht="12.75">
      <c r="A8" s="84" t="s">
        <v>77</v>
      </c>
      <c r="B8" s="85"/>
      <c r="C8" s="86"/>
      <c r="D8" s="87"/>
      <c r="E8" s="87"/>
      <c r="F8" s="153"/>
      <c r="G8" s="158"/>
      <c r="H8" s="158"/>
      <c r="I8" s="158"/>
      <c r="J8" s="158"/>
      <c r="K8" s="158"/>
    </row>
    <row r="9" spans="1:11" s="53" customFormat="1" ht="12.75">
      <c r="A9" s="104" t="s">
        <v>196</v>
      </c>
      <c r="B9" s="88" t="s">
        <v>111</v>
      </c>
      <c r="C9" s="89" t="s">
        <v>112</v>
      </c>
      <c r="D9" s="90">
        <f>D10+D17+D35+D40</f>
        <v>1341053.0399999998</v>
      </c>
      <c r="E9" s="90">
        <f>E10+E17+E35+E40</f>
        <v>1293826.05</v>
      </c>
      <c r="F9" s="154">
        <f>F10+F17+F35+F40</f>
        <v>47226.98999999996</v>
      </c>
      <c r="G9" s="159"/>
      <c r="H9" s="159"/>
      <c r="I9" s="159"/>
      <c r="J9" s="159"/>
      <c r="K9" s="159"/>
    </row>
    <row r="10" spans="1:11" s="53" customFormat="1" ht="38.25">
      <c r="A10" s="104" t="s">
        <v>197</v>
      </c>
      <c r="B10" s="88" t="s">
        <v>111</v>
      </c>
      <c r="C10" s="89" t="s">
        <v>113</v>
      </c>
      <c r="D10" s="90">
        <f>D11</f>
        <v>317229.54</v>
      </c>
      <c r="E10" s="90">
        <f aca="true" t="shared" si="0" ref="D10:F11">E11</f>
        <v>298033.65</v>
      </c>
      <c r="F10" s="154">
        <f t="shared" si="0"/>
        <v>19195.889999999985</v>
      </c>
      <c r="G10" s="159"/>
      <c r="H10" s="159"/>
      <c r="I10" s="159"/>
      <c r="J10" s="159"/>
      <c r="K10" s="159"/>
    </row>
    <row r="11" spans="1:11" s="53" customFormat="1" ht="38.25">
      <c r="A11" s="104" t="s">
        <v>197</v>
      </c>
      <c r="B11" s="88" t="s">
        <v>111</v>
      </c>
      <c r="C11" s="89" t="s">
        <v>114</v>
      </c>
      <c r="D11" s="90">
        <f t="shared" si="0"/>
        <v>317229.54</v>
      </c>
      <c r="E11" s="90">
        <f t="shared" si="0"/>
        <v>298033.65</v>
      </c>
      <c r="F11" s="154">
        <f t="shared" si="0"/>
        <v>19195.889999999985</v>
      </c>
      <c r="G11" s="159"/>
      <c r="H11" s="159"/>
      <c r="I11" s="159"/>
      <c r="J11" s="159"/>
      <c r="K11" s="159"/>
    </row>
    <row r="12" spans="1:11" s="53" customFormat="1" ht="25.5">
      <c r="A12" s="104" t="s">
        <v>248</v>
      </c>
      <c r="B12" s="88" t="s">
        <v>111</v>
      </c>
      <c r="C12" s="89" t="s">
        <v>115</v>
      </c>
      <c r="D12" s="90">
        <f aca="true" t="shared" si="1" ref="D12:F13">D13</f>
        <v>317229.54</v>
      </c>
      <c r="E12" s="90">
        <f t="shared" si="1"/>
        <v>298033.65</v>
      </c>
      <c r="F12" s="154">
        <f t="shared" si="1"/>
        <v>19195.889999999985</v>
      </c>
      <c r="G12" s="159"/>
      <c r="H12" s="159"/>
      <c r="I12" s="159"/>
      <c r="J12" s="159"/>
      <c r="K12" s="159"/>
    </row>
    <row r="13" spans="1:11" s="53" customFormat="1" ht="12.75">
      <c r="A13" s="104" t="s">
        <v>199</v>
      </c>
      <c r="B13" s="88" t="s">
        <v>111</v>
      </c>
      <c r="C13" s="89" t="s">
        <v>116</v>
      </c>
      <c r="D13" s="90">
        <f t="shared" si="1"/>
        <v>317229.54</v>
      </c>
      <c r="E13" s="90">
        <f t="shared" si="1"/>
        <v>298033.65</v>
      </c>
      <c r="F13" s="154">
        <f t="shared" si="1"/>
        <v>19195.889999999985</v>
      </c>
      <c r="G13" s="159"/>
      <c r="H13" s="159"/>
      <c r="I13" s="159"/>
      <c r="J13" s="159"/>
      <c r="K13" s="159"/>
    </row>
    <row r="14" spans="1:11" s="53" customFormat="1" ht="25.5">
      <c r="A14" s="104" t="s">
        <v>200</v>
      </c>
      <c r="B14" s="88" t="s">
        <v>111</v>
      </c>
      <c r="C14" s="89" t="s">
        <v>117</v>
      </c>
      <c r="D14" s="90">
        <f>D15+D16</f>
        <v>317229.54</v>
      </c>
      <c r="E14" s="90">
        <f>E15+E16</f>
        <v>298033.65</v>
      </c>
      <c r="F14" s="154">
        <f>F15+F16</f>
        <v>19195.889999999985</v>
      </c>
      <c r="G14" s="159"/>
      <c r="H14" s="159"/>
      <c r="I14" s="159"/>
      <c r="J14" s="159"/>
      <c r="K14" s="159"/>
    </row>
    <row r="15" spans="1:11" s="53" customFormat="1" ht="12.75">
      <c r="A15" s="104" t="s">
        <v>201</v>
      </c>
      <c r="B15" s="88" t="s">
        <v>111</v>
      </c>
      <c r="C15" s="89" t="s">
        <v>118</v>
      </c>
      <c r="D15" s="90">
        <v>242659</v>
      </c>
      <c r="E15" s="90">
        <v>229385.63</v>
      </c>
      <c r="F15" s="154">
        <f>D15-E15</f>
        <v>13273.369999999995</v>
      </c>
      <c r="G15" s="159"/>
      <c r="H15" s="159"/>
      <c r="I15" s="159"/>
      <c r="J15" s="159"/>
      <c r="K15" s="159"/>
    </row>
    <row r="16" spans="1:11" s="53" customFormat="1" ht="12.75">
      <c r="A16" s="104" t="s">
        <v>202</v>
      </c>
      <c r="B16" s="88" t="s">
        <v>111</v>
      </c>
      <c r="C16" s="89" t="s">
        <v>119</v>
      </c>
      <c r="D16" s="90">
        <f>73283+1287.54</f>
        <v>74570.54</v>
      </c>
      <c r="E16" s="90">
        <v>68648.02</v>
      </c>
      <c r="F16" s="154">
        <f>D16-E16</f>
        <v>5922.5199999999895</v>
      </c>
      <c r="G16" s="159"/>
      <c r="H16" s="159"/>
      <c r="I16" s="159"/>
      <c r="J16" s="159"/>
      <c r="K16" s="159"/>
    </row>
    <row r="17" spans="1:11" s="53" customFormat="1" ht="78.75" customHeight="1">
      <c r="A17" s="104" t="s">
        <v>203</v>
      </c>
      <c r="B17" s="88" t="s">
        <v>111</v>
      </c>
      <c r="C17" s="89" t="s">
        <v>120</v>
      </c>
      <c r="D17" s="90">
        <f>D18</f>
        <v>849907.4899999999</v>
      </c>
      <c r="E17" s="90">
        <f>E18</f>
        <v>826876.3899999999</v>
      </c>
      <c r="F17" s="154">
        <f aca="true" t="shared" si="2" ref="F17:F23">D17-E17</f>
        <v>23031.099999999977</v>
      </c>
      <c r="G17" s="159"/>
      <c r="H17" s="159"/>
      <c r="I17" s="159"/>
      <c r="J17" s="159"/>
      <c r="K17" s="159"/>
    </row>
    <row r="18" spans="1:11" s="53" customFormat="1" ht="63.75">
      <c r="A18" s="104" t="s">
        <v>203</v>
      </c>
      <c r="B18" s="88" t="s">
        <v>111</v>
      </c>
      <c r="C18" s="89" t="s">
        <v>121</v>
      </c>
      <c r="D18" s="90">
        <f>D19</f>
        <v>849907.4899999999</v>
      </c>
      <c r="E18" s="90">
        <f>E19</f>
        <v>826876.3899999999</v>
      </c>
      <c r="F18" s="154">
        <f t="shared" si="2"/>
        <v>23031.099999999977</v>
      </c>
      <c r="G18" s="159"/>
      <c r="H18" s="159"/>
      <c r="I18" s="159"/>
      <c r="J18" s="159"/>
      <c r="K18" s="159"/>
    </row>
    <row r="19" spans="1:11" s="53" customFormat="1" ht="25.5">
      <c r="A19" s="104" t="s">
        <v>248</v>
      </c>
      <c r="B19" s="88" t="s">
        <v>111</v>
      </c>
      <c r="C19" s="89" t="s">
        <v>122</v>
      </c>
      <c r="D19" s="90">
        <f>D20+D32</f>
        <v>849907.4899999999</v>
      </c>
      <c r="E19" s="90">
        <f>E20+E32</f>
        <v>826876.3899999999</v>
      </c>
      <c r="F19" s="154">
        <f t="shared" si="2"/>
        <v>23031.099999999977</v>
      </c>
      <c r="G19" s="159"/>
      <c r="H19" s="159"/>
      <c r="I19" s="159"/>
      <c r="J19" s="159"/>
      <c r="K19" s="159"/>
    </row>
    <row r="20" spans="1:11" s="53" customFormat="1" ht="12.75">
      <c r="A20" s="104" t="s">
        <v>199</v>
      </c>
      <c r="B20" s="88" t="s">
        <v>111</v>
      </c>
      <c r="C20" s="89" t="s">
        <v>123</v>
      </c>
      <c r="D20" s="90">
        <f>D21+D25+D31</f>
        <v>823830.2899999999</v>
      </c>
      <c r="E20" s="90">
        <f>E21+E25+E31</f>
        <v>800799.19</v>
      </c>
      <c r="F20" s="154">
        <f t="shared" si="2"/>
        <v>23031.099999999977</v>
      </c>
      <c r="G20" s="159"/>
      <c r="H20" s="159"/>
      <c r="I20" s="159"/>
      <c r="J20" s="159"/>
      <c r="K20" s="159"/>
    </row>
    <row r="21" spans="1:11" s="53" customFormat="1" ht="25.5">
      <c r="A21" s="104" t="s">
        <v>200</v>
      </c>
      <c r="B21" s="88" t="s">
        <v>111</v>
      </c>
      <c r="C21" s="89" t="s">
        <v>124</v>
      </c>
      <c r="D21" s="90">
        <f>D22+D24+D23</f>
        <v>509026.35</v>
      </c>
      <c r="E21" s="90">
        <f>E22+E24+E23</f>
        <v>485995.78</v>
      </c>
      <c r="F21" s="154">
        <f t="shared" si="2"/>
        <v>23030.56999999995</v>
      </c>
      <c r="G21" s="159"/>
      <c r="H21" s="159"/>
      <c r="I21" s="159"/>
      <c r="J21" s="159"/>
      <c r="K21" s="159"/>
    </row>
    <row r="22" spans="1:11" s="53" customFormat="1" ht="12.75">
      <c r="A22" s="104" t="s">
        <v>201</v>
      </c>
      <c r="B22" s="88" t="s">
        <v>111</v>
      </c>
      <c r="C22" s="89" t="s">
        <v>125</v>
      </c>
      <c r="D22" s="90">
        <v>371278</v>
      </c>
      <c r="E22" s="90">
        <v>356865.15</v>
      </c>
      <c r="F22" s="154">
        <f t="shared" si="2"/>
        <v>14412.849999999977</v>
      </c>
      <c r="G22" s="159"/>
      <c r="H22" s="159"/>
      <c r="I22" s="159"/>
      <c r="J22" s="159"/>
      <c r="K22" s="159"/>
    </row>
    <row r="23" spans="1:11" s="53" customFormat="1" ht="12.75">
      <c r="A23" s="104" t="s">
        <v>249</v>
      </c>
      <c r="B23" s="88" t="s">
        <v>111</v>
      </c>
      <c r="C23" s="89" t="s">
        <v>250</v>
      </c>
      <c r="D23" s="90">
        <v>500</v>
      </c>
      <c r="E23" s="90">
        <v>500</v>
      </c>
      <c r="F23" s="154">
        <f t="shared" si="2"/>
        <v>0</v>
      </c>
      <c r="G23" s="159"/>
      <c r="H23" s="159"/>
      <c r="I23" s="159"/>
      <c r="J23" s="159"/>
      <c r="K23" s="159"/>
    </row>
    <row r="24" spans="1:11" s="53" customFormat="1" ht="12.75">
      <c r="A24" s="104" t="s">
        <v>202</v>
      </c>
      <c r="B24" s="88" t="s">
        <v>111</v>
      </c>
      <c r="C24" s="89" t="s">
        <v>126</v>
      </c>
      <c r="D24" s="90">
        <f>134659+2589.35</f>
        <v>137248.35</v>
      </c>
      <c r="E24" s="90">
        <v>128630.63</v>
      </c>
      <c r="F24" s="154">
        <f aca="true" t="shared" si="3" ref="F24:F31">D24-E24</f>
        <v>8617.720000000001</v>
      </c>
      <c r="G24" s="159"/>
      <c r="H24" s="159"/>
      <c r="I24" s="159"/>
      <c r="J24" s="159"/>
      <c r="K24" s="159"/>
    </row>
    <row r="25" spans="1:11" s="53" customFormat="1" ht="12.75">
      <c r="A25" s="104" t="s">
        <v>204</v>
      </c>
      <c r="B25" s="88" t="s">
        <v>111</v>
      </c>
      <c r="C25" s="89" t="s">
        <v>127</v>
      </c>
      <c r="D25" s="90">
        <f>D26+D28+D29+D30+D27</f>
        <v>228118.69999999998</v>
      </c>
      <c r="E25" s="90">
        <f>E26+E28+E29+E30+E27</f>
        <v>228118.16999999998</v>
      </c>
      <c r="F25" s="154">
        <f t="shared" si="3"/>
        <v>0.5299999999988358</v>
      </c>
      <c r="G25" s="159"/>
      <c r="H25" s="159"/>
      <c r="I25" s="159"/>
      <c r="J25" s="159"/>
      <c r="K25" s="159"/>
    </row>
    <row r="26" spans="1:11" s="53" customFormat="1" ht="12.75">
      <c r="A26" s="104" t="s">
        <v>205</v>
      </c>
      <c r="B26" s="88" t="s">
        <v>111</v>
      </c>
      <c r="C26" s="89" t="s">
        <v>128</v>
      </c>
      <c r="D26" s="90">
        <f>5423.74+370</f>
        <v>5793.74</v>
      </c>
      <c r="E26" s="90">
        <v>5793.74</v>
      </c>
      <c r="F26" s="154">
        <f t="shared" si="3"/>
        <v>0</v>
      </c>
      <c r="G26" s="159"/>
      <c r="H26" s="159"/>
      <c r="I26" s="159"/>
      <c r="J26" s="159"/>
      <c r="K26" s="159"/>
    </row>
    <row r="27" spans="1:11" s="53" customFormat="1" ht="12.75">
      <c r="A27" s="104" t="s">
        <v>259</v>
      </c>
      <c r="B27" s="88" t="s">
        <v>111</v>
      </c>
      <c r="C27" s="89" t="s">
        <v>260</v>
      </c>
      <c r="D27" s="90">
        <v>114</v>
      </c>
      <c r="E27" s="90">
        <v>114</v>
      </c>
      <c r="F27" s="154">
        <f t="shared" si="3"/>
        <v>0</v>
      </c>
      <c r="G27" s="159"/>
      <c r="H27" s="159"/>
      <c r="I27" s="159"/>
      <c r="J27" s="159"/>
      <c r="K27" s="159"/>
    </row>
    <row r="28" spans="1:11" s="53" customFormat="1" ht="12.75">
      <c r="A28" s="104" t="s">
        <v>206</v>
      </c>
      <c r="B28" s="88" t="s">
        <v>111</v>
      </c>
      <c r="C28" s="89" t="s">
        <v>129</v>
      </c>
      <c r="D28" s="90">
        <v>188056.55</v>
      </c>
      <c r="E28" s="90">
        <v>188056.55</v>
      </c>
      <c r="F28" s="154">
        <f t="shared" si="3"/>
        <v>0</v>
      </c>
      <c r="G28" s="159"/>
      <c r="H28" s="159"/>
      <c r="I28" s="159"/>
      <c r="J28" s="159"/>
      <c r="K28" s="159"/>
    </row>
    <row r="29" spans="1:11" s="53" customFormat="1" ht="12.75">
      <c r="A29" s="104" t="s">
        <v>207</v>
      </c>
      <c r="B29" s="88" t="s">
        <v>111</v>
      </c>
      <c r="C29" s="89" t="s">
        <v>130</v>
      </c>
      <c r="D29" s="90">
        <v>2830.91</v>
      </c>
      <c r="E29" s="90">
        <v>2830.38</v>
      </c>
      <c r="F29" s="154">
        <f t="shared" si="3"/>
        <v>0.5299999999997453</v>
      </c>
      <c r="G29" s="159"/>
      <c r="H29" s="159"/>
      <c r="I29" s="159"/>
      <c r="J29" s="159"/>
      <c r="K29" s="159"/>
    </row>
    <row r="30" spans="1:11" s="53" customFormat="1" ht="12.75">
      <c r="A30" s="104" t="s">
        <v>208</v>
      </c>
      <c r="B30" s="88" t="s">
        <v>111</v>
      </c>
      <c r="C30" s="89" t="s">
        <v>131</v>
      </c>
      <c r="D30" s="90">
        <v>31323.5</v>
      </c>
      <c r="E30" s="90">
        <v>31323.5</v>
      </c>
      <c r="F30" s="154">
        <f t="shared" si="3"/>
        <v>0</v>
      </c>
      <c r="G30" s="159"/>
      <c r="H30" s="159"/>
      <c r="I30" s="159"/>
      <c r="J30" s="159"/>
      <c r="K30" s="159"/>
    </row>
    <row r="31" spans="1:11" s="53" customFormat="1" ht="12.75">
      <c r="A31" s="104" t="s">
        <v>209</v>
      </c>
      <c r="B31" s="88" t="s">
        <v>111</v>
      </c>
      <c r="C31" s="89" t="s">
        <v>132</v>
      </c>
      <c r="D31" s="90">
        <v>86685.24</v>
      </c>
      <c r="E31" s="90">
        <v>86685.24</v>
      </c>
      <c r="F31" s="154">
        <f t="shared" si="3"/>
        <v>0</v>
      </c>
      <c r="G31" s="159"/>
      <c r="H31" s="159"/>
      <c r="I31" s="159"/>
      <c r="J31" s="159"/>
      <c r="K31" s="159"/>
    </row>
    <row r="32" spans="1:11" s="53" customFormat="1" ht="12.75">
      <c r="A32" s="104" t="s">
        <v>210</v>
      </c>
      <c r="B32" s="88" t="s">
        <v>111</v>
      </c>
      <c r="C32" s="89" t="s">
        <v>133</v>
      </c>
      <c r="D32" s="90">
        <f>D34+D33</f>
        <v>26077.2</v>
      </c>
      <c r="E32" s="90">
        <f>E34+E33</f>
        <v>26077.2</v>
      </c>
      <c r="F32" s="154">
        <f>F34</f>
        <v>0</v>
      </c>
      <c r="G32" s="159"/>
      <c r="H32" s="159"/>
      <c r="I32" s="159"/>
      <c r="J32" s="159"/>
      <c r="K32" s="159"/>
    </row>
    <row r="33" spans="1:11" s="53" customFormat="1" ht="12.75">
      <c r="A33" s="104" t="s">
        <v>289</v>
      </c>
      <c r="B33" s="88" t="s">
        <v>111</v>
      </c>
      <c r="C33" s="89" t="s">
        <v>290</v>
      </c>
      <c r="D33" s="90">
        <f>220+700</f>
        <v>920</v>
      </c>
      <c r="E33" s="90">
        <v>920</v>
      </c>
      <c r="F33" s="154">
        <f aca="true" t="shared" si="4" ref="F33:F64">D33-E33</f>
        <v>0</v>
      </c>
      <c r="G33" s="159"/>
      <c r="H33" s="159"/>
      <c r="I33" s="159"/>
      <c r="J33" s="159"/>
      <c r="K33" s="159"/>
    </row>
    <row r="34" spans="1:11" s="53" customFormat="1" ht="25.5">
      <c r="A34" s="104" t="s">
        <v>211</v>
      </c>
      <c r="B34" s="88" t="s">
        <v>111</v>
      </c>
      <c r="C34" s="89" t="s">
        <v>134</v>
      </c>
      <c r="D34" s="90">
        <v>25157.2</v>
      </c>
      <c r="E34" s="90">
        <v>25157.2</v>
      </c>
      <c r="F34" s="154">
        <f t="shared" si="4"/>
        <v>0</v>
      </c>
      <c r="G34" s="159"/>
      <c r="H34" s="159"/>
      <c r="I34" s="159"/>
      <c r="J34" s="159"/>
      <c r="K34" s="159"/>
    </row>
    <row r="35" spans="1:11" s="53" customFormat="1" ht="12.75">
      <c r="A35" s="104" t="s">
        <v>212</v>
      </c>
      <c r="B35" s="88" t="s">
        <v>111</v>
      </c>
      <c r="C35" s="89" t="s">
        <v>135</v>
      </c>
      <c r="D35" s="90">
        <f>D36</f>
        <v>5000</v>
      </c>
      <c r="E35" s="90">
        <v>0</v>
      </c>
      <c r="F35" s="154">
        <f t="shared" si="4"/>
        <v>5000</v>
      </c>
      <c r="G35" s="159"/>
      <c r="H35" s="159"/>
      <c r="I35" s="159"/>
      <c r="J35" s="159"/>
      <c r="K35" s="159"/>
    </row>
    <row r="36" spans="1:11" s="53" customFormat="1" ht="12.75">
      <c r="A36" s="104" t="s">
        <v>251</v>
      </c>
      <c r="B36" s="88" t="s">
        <v>111</v>
      </c>
      <c r="C36" s="89" t="s">
        <v>136</v>
      </c>
      <c r="D36" s="90">
        <f>D37</f>
        <v>5000</v>
      </c>
      <c r="E36" s="90">
        <f>E35</f>
        <v>0</v>
      </c>
      <c r="F36" s="154">
        <f t="shared" si="4"/>
        <v>5000</v>
      </c>
      <c r="G36" s="159"/>
      <c r="H36" s="159"/>
      <c r="I36" s="159"/>
      <c r="J36" s="159"/>
      <c r="K36" s="159"/>
    </row>
    <row r="37" spans="1:11" s="53" customFormat="1" ht="12.75">
      <c r="A37" s="104" t="s">
        <v>212</v>
      </c>
      <c r="B37" s="88" t="s">
        <v>93</v>
      </c>
      <c r="C37" s="89" t="s">
        <v>137</v>
      </c>
      <c r="D37" s="90">
        <f>D38</f>
        <v>5000</v>
      </c>
      <c r="E37" s="90">
        <f>E38</f>
        <v>0</v>
      </c>
      <c r="F37" s="154">
        <f t="shared" si="4"/>
        <v>5000</v>
      </c>
      <c r="G37" s="159"/>
      <c r="H37" s="159"/>
      <c r="I37" s="159"/>
      <c r="J37" s="159"/>
      <c r="K37" s="159"/>
    </row>
    <row r="38" spans="1:11" s="53" customFormat="1" ht="12.75">
      <c r="A38" s="104" t="s">
        <v>199</v>
      </c>
      <c r="B38" s="88" t="s">
        <v>111</v>
      </c>
      <c r="C38" s="89" t="s">
        <v>138</v>
      </c>
      <c r="D38" s="90">
        <f>D39</f>
        <v>5000</v>
      </c>
      <c r="E38" s="90">
        <f>E39</f>
        <v>0</v>
      </c>
      <c r="F38" s="154">
        <f t="shared" si="4"/>
        <v>5000</v>
      </c>
      <c r="G38" s="159"/>
      <c r="H38" s="159"/>
      <c r="I38" s="159"/>
      <c r="J38" s="159"/>
      <c r="K38" s="159"/>
    </row>
    <row r="39" spans="1:11" s="53" customFormat="1" ht="12.75">
      <c r="A39" s="104" t="s">
        <v>209</v>
      </c>
      <c r="B39" s="88" t="s">
        <v>111</v>
      </c>
      <c r="C39" s="89" t="s">
        <v>291</v>
      </c>
      <c r="D39" s="90">
        <v>5000</v>
      </c>
      <c r="E39" s="90">
        <v>0</v>
      </c>
      <c r="F39" s="154">
        <f t="shared" si="4"/>
        <v>5000</v>
      </c>
      <c r="G39" s="159"/>
      <c r="H39" s="159"/>
      <c r="I39" s="159"/>
      <c r="J39" s="159"/>
      <c r="K39" s="159"/>
    </row>
    <row r="40" spans="1:11" s="53" customFormat="1" ht="12.75">
      <c r="A40" s="104" t="s">
        <v>213</v>
      </c>
      <c r="B40" s="88" t="s">
        <v>111</v>
      </c>
      <c r="C40" s="89" t="s">
        <v>139</v>
      </c>
      <c r="D40" s="90">
        <f>D41+D48</f>
        <v>168916.00999999998</v>
      </c>
      <c r="E40" s="90">
        <f>E41+E48</f>
        <v>168916.00999999998</v>
      </c>
      <c r="F40" s="154">
        <f t="shared" si="4"/>
        <v>0</v>
      </c>
      <c r="G40" s="159"/>
      <c r="H40" s="159"/>
      <c r="I40" s="159"/>
      <c r="J40" s="159"/>
      <c r="K40" s="159"/>
    </row>
    <row r="41" spans="1:11" s="53" customFormat="1" ht="12.75">
      <c r="A41" s="104" t="s">
        <v>213</v>
      </c>
      <c r="B41" s="88" t="s">
        <v>111</v>
      </c>
      <c r="C41" s="89" t="s">
        <v>140</v>
      </c>
      <c r="D41" s="90">
        <f aca="true" t="shared" si="5" ref="D41:E43">D42</f>
        <v>167896.00999999998</v>
      </c>
      <c r="E41" s="90">
        <f t="shared" si="5"/>
        <v>167896.00999999998</v>
      </c>
      <c r="F41" s="154">
        <f t="shared" si="4"/>
        <v>0</v>
      </c>
      <c r="G41" s="159"/>
      <c r="H41" s="159"/>
      <c r="I41" s="159"/>
      <c r="J41" s="159"/>
      <c r="K41" s="159"/>
    </row>
    <row r="42" spans="1:11" s="53" customFormat="1" ht="12.75">
      <c r="A42" s="104" t="s">
        <v>213</v>
      </c>
      <c r="B42" s="88" t="s">
        <v>93</v>
      </c>
      <c r="C42" s="89" t="s">
        <v>141</v>
      </c>
      <c r="D42" s="90">
        <f t="shared" si="5"/>
        <v>167896.00999999998</v>
      </c>
      <c r="E42" s="90">
        <f t="shared" si="5"/>
        <v>167896.00999999998</v>
      </c>
      <c r="F42" s="154">
        <f t="shared" si="4"/>
        <v>0</v>
      </c>
      <c r="G42" s="159"/>
      <c r="H42" s="159"/>
      <c r="I42" s="159"/>
      <c r="J42" s="159"/>
      <c r="K42" s="159"/>
    </row>
    <row r="43" spans="1:11" s="53" customFormat="1" ht="12.75">
      <c r="A43" s="104" t="s">
        <v>199</v>
      </c>
      <c r="B43" s="88" t="s">
        <v>111</v>
      </c>
      <c r="C43" s="89" t="s">
        <v>142</v>
      </c>
      <c r="D43" s="90">
        <f t="shared" si="5"/>
        <v>167896.00999999998</v>
      </c>
      <c r="E43" s="90">
        <f t="shared" si="5"/>
        <v>167896.00999999998</v>
      </c>
      <c r="F43" s="154">
        <f t="shared" si="4"/>
        <v>0</v>
      </c>
      <c r="G43" s="159"/>
      <c r="H43" s="159"/>
      <c r="I43" s="159"/>
      <c r="J43" s="159"/>
      <c r="K43" s="159"/>
    </row>
    <row r="44" spans="1:11" s="53" customFormat="1" ht="12.75">
      <c r="A44" s="104" t="s">
        <v>204</v>
      </c>
      <c r="B44" s="88" t="s">
        <v>111</v>
      </c>
      <c r="C44" s="89" t="s">
        <v>143</v>
      </c>
      <c r="D44" s="90">
        <f>D45+D46+D47</f>
        <v>167896.00999999998</v>
      </c>
      <c r="E44" s="90">
        <f>E45+E46+E47</f>
        <v>167896.00999999998</v>
      </c>
      <c r="F44" s="154">
        <f t="shared" si="4"/>
        <v>0</v>
      </c>
      <c r="G44" s="159"/>
      <c r="H44" s="159"/>
      <c r="I44" s="159"/>
      <c r="J44" s="159"/>
      <c r="K44" s="159"/>
    </row>
    <row r="45" spans="1:11" s="53" customFormat="1" ht="12.75">
      <c r="A45" s="104" t="s">
        <v>206</v>
      </c>
      <c r="B45" s="88" t="s">
        <v>111</v>
      </c>
      <c r="C45" s="89" t="s">
        <v>144</v>
      </c>
      <c r="D45" s="90">
        <f>70257.37+11483.31</f>
        <v>81740.68</v>
      </c>
      <c r="E45" s="90">
        <v>81740.68</v>
      </c>
      <c r="F45" s="154">
        <f t="shared" si="4"/>
        <v>0</v>
      </c>
      <c r="G45" s="159"/>
      <c r="H45" s="159"/>
      <c r="I45" s="159"/>
      <c r="J45" s="159"/>
      <c r="K45" s="159"/>
    </row>
    <row r="46" spans="1:11" s="53" customFormat="1" ht="12.75">
      <c r="A46" s="104" t="s">
        <v>352</v>
      </c>
      <c r="B46" s="88" t="s">
        <v>111</v>
      </c>
      <c r="C46" s="89" t="s">
        <v>351</v>
      </c>
      <c r="D46" s="90">
        <v>36212.12</v>
      </c>
      <c r="E46" s="90">
        <v>36212.12</v>
      </c>
      <c r="F46" s="154">
        <f t="shared" si="4"/>
        <v>0</v>
      </c>
      <c r="G46" s="159"/>
      <c r="H46" s="159"/>
      <c r="I46" s="159"/>
      <c r="J46" s="159"/>
      <c r="K46" s="159"/>
    </row>
    <row r="47" spans="1:11" s="53" customFormat="1" ht="12.75">
      <c r="A47" s="104" t="s">
        <v>320</v>
      </c>
      <c r="B47" s="88" t="s">
        <v>111</v>
      </c>
      <c r="C47" s="89" t="s">
        <v>375</v>
      </c>
      <c r="D47" s="90">
        <v>49943.21</v>
      </c>
      <c r="E47" s="90">
        <v>49943.21</v>
      </c>
      <c r="F47" s="154">
        <f t="shared" si="4"/>
        <v>0</v>
      </c>
      <c r="G47" s="159"/>
      <c r="H47" s="159"/>
      <c r="I47" s="159"/>
      <c r="J47" s="159"/>
      <c r="K47" s="159"/>
    </row>
    <row r="48" spans="1:11" s="53" customFormat="1" ht="25.5">
      <c r="A48" s="104" t="s">
        <v>214</v>
      </c>
      <c r="B48" s="88" t="s">
        <v>111</v>
      </c>
      <c r="C48" s="89" t="s">
        <v>145</v>
      </c>
      <c r="D48" s="90">
        <v>1020</v>
      </c>
      <c r="E48" s="90">
        <f>E49</f>
        <v>1020</v>
      </c>
      <c r="F48" s="154">
        <f t="shared" si="4"/>
        <v>0</v>
      </c>
      <c r="G48" s="159"/>
      <c r="H48" s="159"/>
      <c r="I48" s="159"/>
      <c r="J48" s="159"/>
      <c r="K48" s="159"/>
    </row>
    <row r="49" spans="1:11" s="53" customFormat="1" ht="12.75">
      <c r="A49" s="104" t="s">
        <v>198</v>
      </c>
      <c r="B49" s="88" t="s">
        <v>111</v>
      </c>
      <c r="C49" s="89" t="s">
        <v>146</v>
      </c>
      <c r="D49" s="90">
        <v>1020</v>
      </c>
      <c r="E49" s="90">
        <f>E50</f>
        <v>1020</v>
      </c>
      <c r="F49" s="154">
        <f t="shared" si="4"/>
        <v>0</v>
      </c>
      <c r="G49" s="159"/>
      <c r="H49" s="159"/>
      <c r="I49" s="159"/>
      <c r="J49" s="159"/>
      <c r="K49" s="159"/>
    </row>
    <row r="50" spans="1:11" s="53" customFormat="1" ht="12.75">
      <c r="A50" s="104" t="s">
        <v>199</v>
      </c>
      <c r="B50" s="88" t="s">
        <v>111</v>
      </c>
      <c r="C50" s="89" t="s">
        <v>147</v>
      </c>
      <c r="D50" s="90">
        <v>1020</v>
      </c>
      <c r="E50" s="90">
        <f>E51</f>
        <v>1020</v>
      </c>
      <c r="F50" s="154">
        <f t="shared" si="4"/>
        <v>0</v>
      </c>
      <c r="G50" s="159"/>
      <c r="H50" s="159"/>
      <c r="I50" s="159"/>
      <c r="J50" s="159"/>
      <c r="K50" s="159"/>
    </row>
    <row r="51" spans="1:11" s="53" customFormat="1" ht="12.75">
      <c r="A51" s="104" t="s">
        <v>209</v>
      </c>
      <c r="B51" s="88" t="s">
        <v>111</v>
      </c>
      <c r="C51" s="89" t="s">
        <v>148</v>
      </c>
      <c r="D51" s="90">
        <v>1020</v>
      </c>
      <c r="E51" s="90">
        <v>1020</v>
      </c>
      <c r="F51" s="154">
        <f t="shared" si="4"/>
        <v>0</v>
      </c>
      <c r="G51" s="159"/>
      <c r="H51" s="159"/>
      <c r="I51" s="159"/>
      <c r="J51" s="159"/>
      <c r="K51" s="159"/>
    </row>
    <row r="52" spans="1:11" s="53" customFormat="1" ht="12.75">
      <c r="A52" s="104" t="s">
        <v>215</v>
      </c>
      <c r="B52" s="88" t="s">
        <v>111</v>
      </c>
      <c r="C52" s="89" t="s">
        <v>149</v>
      </c>
      <c r="D52" s="90">
        <f aca="true" t="shared" si="6" ref="D52:E54">D53</f>
        <v>51900</v>
      </c>
      <c r="E52" s="90">
        <f t="shared" si="6"/>
        <v>51900</v>
      </c>
      <c r="F52" s="154">
        <f t="shared" si="4"/>
        <v>0</v>
      </c>
      <c r="G52" s="159"/>
      <c r="H52" s="159"/>
      <c r="I52" s="159"/>
      <c r="J52" s="159"/>
      <c r="K52" s="159"/>
    </row>
    <row r="53" spans="1:11" s="53" customFormat="1" ht="25.5">
      <c r="A53" s="104" t="s">
        <v>216</v>
      </c>
      <c r="B53" s="88" t="s">
        <v>111</v>
      </c>
      <c r="C53" s="89" t="s">
        <v>150</v>
      </c>
      <c r="D53" s="90">
        <f t="shared" si="6"/>
        <v>51900</v>
      </c>
      <c r="E53" s="90">
        <f t="shared" si="6"/>
        <v>51900</v>
      </c>
      <c r="F53" s="154">
        <f t="shared" si="4"/>
        <v>0</v>
      </c>
      <c r="G53" s="159"/>
      <c r="H53" s="159"/>
      <c r="I53" s="159"/>
      <c r="J53" s="159"/>
      <c r="K53" s="159"/>
    </row>
    <row r="54" spans="1:11" s="53" customFormat="1" ht="38.25">
      <c r="A54" s="104" t="s">
        <v>217</v>
      </c>
      <c r="B54" s="88" t="s">
        <v>111</v>
      </c>
      <c r="C54" s="89" t="s">
        <v>151</v>
      </c>
      <c r="D54" s="90">
        <f t="shared" si="6"/>
        <v>51900</v>
      </c>
      <c r="E54" s="90">
        <f t="shared" si="6"/>
        <v>51900</v>
      </c>
      <c r="F54" s="154">
        <f t="shared" si="4"/>
        <v>0</v>
      </c>
      <c r="G54" s="159"/>
      <c r="H54" s="159"/>
      <c r="I54" s="159"/>
      <c r="J54" s="159"/>
      <c r="K54" s="159"/>
    </row>
    <row r="55" spans="1:11" s="53" customFormat="1" ht="12.75">
      <c r="A55" s="104" t="s">
        <v>198</v>
      </c>
      <c r="B55" s="88" t="s">
        <v>111</v>
      </c>
      <c r="C55" s="89" t="s">
        <v>152</v>
      </c>
      <c r="D55" s="90">
        <f>D56+D62</f>
        <v>51900</v>
      </c>
      <c r="E55" s="90">
        <f>E56+E62</f>
        <v>51900</v>
      </c>
      <c r="F55" s="154">
        <f t="shared" si="4"/>
        <v>0</v>
      </c>
      <c r="G55" s="159"/>
      <c r="H55" s="159"/>
      <c r="I55" s="159"/>
      <c r="J55" s="159"/>
      <c r="K55" s="159"/>
    </row>
    <row r="56" spans="1:11" s="53" customFormat="1" ht="12.75">
      <c r="A56" s="104" t="s">
        <v>199</v>
      </c>
      <c r="B56" s="88" t="s">
        <v>111</v>
      </c>
      <c r="C56" s="89" t="s">
        <v>153</v>
      </c>
      <c r="D56" s="90">
        <f>D57+D60</f>
        <v>46986.32</v>
      </c>
      <c r="E56" s="90">
        <f>E57+E60</f>
        <v>46986.32</v>
      </c>
      <c r="F56" s="154">
        <f t="shared" si="4"/>
        <v>0</v>
      </c>
      <c r="G56" s="159"/>
      <c r="H56" s="159"/>
      <c r="I56" s="159"/>
      <c r="J56" s="159"/>
      <c r="K56" s="159"/>
    </row>
    <row r="57" spans="1:11" s="53" customFormat="1" ht="25.5">
      <c r="A57" s="104" t="s">
        <v>200</v>
      </c>
      <c r="B57" s="88" t="s">
        <v>111</v>
      </c>
      <c r="C57" s="89" t="s">
        <v>154</v>
      </c>
      <c r="D57" s="90">
        <f>D58+D59</f>
        <v>46808.32</v>
      </c>
      <c r="E57" s="90">
        <f>E58+E59</f>
        <v>46808.32</v>
      </c>
      <c r="F57" s="154">
        <f t="shared" si="4"/>
        <v>0</v>
      </c>
      <c r="G57" s="159"/>
      <c r="H57" s="159"/>
      <c r="I57" s="159"/>
      <c r="J57" s="159"/>
      <c r="K57" s="159"/>
    </row>
    <row r="58" spans="1:11" s="53" customFormat="1" ht="12.75">
      <c r="A58" s="104" t="s">
        <v>201</v>
      </c>
      <c r="B58" s="88" t="s">
        <v>111</v>
      </c>
      <c r="C58" s="89" t="s">
        <v>155</v>
      </c>
      <c r="D58" s="90">
        <f>36100+131.46</f>
        <v>36231.46</v>
      </c>
      <c r="E58" s="90">
        <v>36231.46</v>
      </c>
      <c r="F58" s="154">
        <f t="shared" si="4"/>
        <v>0</v>
      </c>
      <c r="G58" s="159"/>
      <c r="H58" s="159"/>
      <c r="I58" s="159"/>
      <c r="J58" s="159"/>
      <c r="K58" s="159"/>
    </row>
    <row r="59" spans="1:11" s="53" customFormat="1" ht="12.75">
      <c r="A59" s="104" t="s">
        <v>202</v>
      </c>
      <c r="B59" s="88" t="s">
        <v>111</v>
      </c>
      <c r="C59" s="89" t="s">
        <v>156</v>
      </c>
      <c r="D59" s="90">
        <f>10902-325.14</f>
        <v>10576.86</v>
      </c>
      <c r="E59" s="90">
        <v>10576.86</v>
      </c>
      <c r="F59" s="154">
        <f t="shared" si="4"/>
        <v>0</v>
      </c>
      <c r="G59" s="159"/>
      <c r="H59" s="159"/>
      <c r="I59" s="159"/>
      <c r="J59" s="159"/>
      <c r="K59" s="159"/>
    </row>
    <row r="60" spans="1:11" s="53" customFormat="1" ht="12.75">
      <c r="A60" s="104" t="s">
        <v>204</v>
      </c>
      <c r="B60" s="88" t="s">
        <v>111</v>
      </c>
      <c r="C60" s="89" t="s">
        <v>157</v>
      </c>
      <c r="D60" s="90">
        <f>D61</f>
        <v>178</v>
      </c>
      <c r="E60" s="90">
        <f>E61</f>
        <v>178</v>
      </c>
      <c r="F60" s="154">
        <f t="shared" si="4"/>
        <v>0</v>
      </c>
      <c r="G60" s="159"/>
      <c r="H60" s="159"/>
      <c r="I60" s="159"/>
      <c r="J60" s="159"/>
      <c r="K60" s="159"/>
    </row>
    <row r="61" spans="1:11" s="53" customFormat="1" ht="12.75">
      <c r="A61" s="104" t="s">
        <v>259</v>
      </c>
      <c r="B61" s="88" t="s">
        <v>111</v>
      </c>
      <c r="C61" s="89" t="s">
        <v>292</v>
      </c>
      <c r="D61" s="90">
        <f>800-622</f>
        <v>178</v>
      </c>
      <c r="E61" s="90">
        <v>178</v>
      </c>
      <c r="F61" s="154">
        <f t="shared" si="4"/>
        <v>0</v>
      </c>
      <c r="G61" s="159"/>
      <c r="H61" s="159"/>
      <c r="I61" s="159"/>
      <c r="J61" s="159"/>
      <c r="K61" s="159"/>
    </row>
    <row r="62" spans="1:11" s="53" customFormat="1" ht="12.75">
      <c r="A62" s="104" t="s">
        <v>210</v>
      </c>
      <c r="B62" s="88" t="s">
        <v>111</v>
      </c>
      <c r="C62" s="89" t="s">
        <v>158</v>
      </c>
      <c r="D62" s="90">
        <f>D64+D63</f>
        <v>4913.68</v>
      </c>
      <c r="E62" s="90">
        <f>E64+E63</f>
        <v>4913.68</v>
      </c>
      <c r="F62" s="154">
        <f t="shared" si="4"/>
        <v>0</v>
      </c>
      <c r="G62" s="159"/>
      <c r="H62" s="159"/>
      <c r="I62" s="159"/>
      <c r="J62" s="159"/>
      <c r="K62" s="159"/>
    </row>
    <row r="63" spans="1:11" s="53" customFormat="1" ht="12.75">
      <c r="A63" s="104" t="s">
        <v>289</v>
      </c>
      <c r="B63" s="88" t="s">
        <v>111</v>
      </c>
      <c r="C63" s="89" t="s">
        <v>293</v>
      </c>
      <c r="D63" s="90">
        <f>3000+1910</f>
        <v>4910</v>
      </c>
      <c r="E63" s="90">
        <v>4910</v>
      </c>
      <c r="F63" s="154">
        <f t="shared" si="4"/>
        <v>0</v>
      </c>
      <c r="G63" s="159"/>
      <c r="H63" s="159"/>
      <c r="I63" s="159"/>
      <c r="J63" s="159"/>
      <c r="K63" s="159"/>
    </row>
    <row r="64" spans="1:11" s="53" customFormat="1" ht="25.5">
      <c r="A64" s="104" t="s">
        <v>211</v>
      </c>
      <c r="B64" s="88" t="s">
        <v>111</v>
      </c>
      <c r="C64" s="89" t="s">
        <v>159</v>
      </c>
      <c r="D64" s="90">
        <f>798-794.32</f>
        <v>3.67999999999995</v>
      </c>
      <c r="E64" s="90">
        <v>3.68</v>
      </c>
      <c r="F64" s="154">
        <f t="shared" si="4"/>
        <v>-5.0182080713057076E-14</v>
      </c>
      <c r="G64" s="159"/>
      <c r="H64" s="159"/>
      <c r="I64" s="159"/>
      <c r="J64" s="159"/>
      <c r="K64" s="159"/>
    </row>
    <row r="65" spans="1:11" s="53" customFormat="1" ht="12.75">
      <c r="A65" s="104" t="s">
        <v>297</v>
      </c>
      <c r="B65" s="88" t="s">
        <v>111</v>
      </c>
      <c r="C65" s="89" t="s">
        <v>294</v>
      </c>
      <c r="D65" s="90">
        <f aca="true" t="shared" si="7" ref="D65:E68">D66</f>
        <v>2100</v>
      </c>
      <c r="E65" s="90">
        <f t="shared" si="7"/>
        <v>2100</v>
      </c>
      <c r="F65" s="154">
        <f>D65-E65</f>
        <v>0</v>
      </c>
      <c r="G65" s="159"/>
      <c r="H65" s="159"/>
      <c r="I65" s="159"/>
      <c r="J65" s="159"/>
      <c r="K65" s="159"/>
    </row>
    <row r="66" spans="1:11" s="53" customFormat="1" ht="25.5">
      <c r="A66" s="104" t="s">
        <v>296</v>
      </c>
      <c r="B66" s="88" t="s">
        <v>111</v>
      </c>
      <c r="C66" s="89" t="s">
        <v>295</v>
      </c>
      <c r="D66" s="90">
        <f t="shared" si="7"/>
        <v>2100</v>
      </c>
      <c r="E66" s="90">
        <f t="shared" si="7"/>
        <v>2100</v>
      </c>
      <c r="F66" s="154">
        <f>D66-E66</f>
        <v>0</v>
      </c>
      <c r="G66" s="159"/>
      <c r="H66" s="159"/>
      <c r="I66" s="159"/>
      <c r="J66" s="159"/>
      <c r="K66" s="159"/>
    </row>
    <row r="67" spans="1:11" s="53" customFormat="1" ht="38.25">
      <c r="A67" s="104" t="s">
        <v>299</v>
      </c>
      <c r="B67" s="88" t="s">
        <v>111</v>
      </c>
      <c r="C67" s="89" t="s">
        <v>298</v>
      </c>
      <c r="D67" s="90">
        <f t="shared" si="7"/>
        <v>2100</v>
      </c>
      <c r="E67" s="90">
        <f t="shared" si="7"/>
        <v>2100</v>
      </c>
      <c r="F67" s="154">
        <f>D67-E67</f>
        <v>0</v>
      </c>
      <c r="G67" s="159"/>
      <c r="H67" s="159"/>
      <c r="I67" s="159"/>
      <c r="J67" s="159"/>
      <c r="K67" s="159"/>
    </row>
    <row r="68" spans="1:11" s="53" customFormat="1" ht="25.5">
      <c r="A68" s="104" t="s">
        <v>248</v>
      </c>
      <c r="B68" s="88" t="s">
        <v>111</v>
      </c>
      <c r="C68" s="89" t="s">
        <v>300</v>
      </c>
      <c r="D68" s="90">
        <f t="shared" si="7"/>
        <v>2100</v>
      </c>
      <c r="E68" s="90">
        <f t="shared" si="7"/>
        <v>2100</v>
      </c>
      <c r="F68" s="154">
        <f>D68-E68</f>
        <v>0</v>
      </c>
      <c r="G68" s="159"/>
      <c r="H68" s="159"/>
      <c r="I68" s="159"/>
      <c r="J68" s="159"/>
      <c r="K68" s="159"/>
    </row>
    <row r="69" spans="1:11" s="53" customFormat="1" ht="12.75">
      <c r="A69" s="104" t="s">
        <v>301</v>
      </c>
      <c r="B69" s="88" t="s">
        <v>111</v>
      </c>
      <c r="C69" s="89" t="s">
        <v>302</v>
      </c>
      <c r="D69" s="90">
        <v>2100</v>
      </c>
      <c r="E69" s="90">
        <v>2100</v>
      </c>
      <c r="F69" s="154">
        <f>D69-E69</f>
        <v>0</v>
      </c>
      <c r="G69" s="159"/>
      <c r="H69" s="159"/>
      <c r="I69" s="159"/>
      <c r="J69" s="159"/>
      <c r="K69" s="159"/>
    </row>
    <row r="70" spans="1:11" s="53" customFormat="1" ht="12.75">
      <c r="A70" s="104" t="s">
        <v>218</v>
      </c>
      <c r="B70" s="88" t="s">
        <v>111</v>
      </c>
      <c r="C70" s="89" t="s">
        <v>160</v>
      </c>
      <c r="D70" s="90">
        <f>D71+D88</f>
        <v>1369024.26</v>
      </c>
      <c r="E70" s="90">
        <f>+E71+E88</f>
        <v>1228202.26</v>
      </c>
      <c r="F70" s="154">
        <f aca="true" t="shared" si="8" ref="F70:F77">D70-E70</f>
        <v>140822</v>
      </c>
      <c r="G70" s="159"/>
      <c r="H70" s="159"/>
      <c r="I70" s="159"/>
      <c r="J70" s="159"/>
      <c r="K70" s="159"/>
    </row>
    <row r="71" spans="1:11" s="53" customFormat="1" ht="12.75">
      <c r="A71" s="104" t="s">
        <v>219</v>
      </c>
      <c r="B71" s="88" t="s">
        <v>111</v>
      </c>
      <c r="C71" s="89" t="s">
        <v>161</v>
      </c>
      <c r="D71" s="90">
        <f>D80+D72+D85+D77</f>
        <v>1321205.65</v>
      </c>
      <c r="E71" s="90">
        <f>E80+E72+E85+E77</f>
        <v>1180383.65</v>
      </c>
      <c r="F71" s="154">
        <f t="shared" si="8"/>
        <v>140822</v>
      </c>
      <c r="G71" s="159"/>
      <c r="H71" s="159"/>
      <c r="I71" s="159"/>
      <c r="J71" s="159"/>
      <c r="K71" s="159"/>
    </row>
    <row r="72" spans="1:11" s="53" customFormat="1" ht="25.5">
      <c r="A72" s="104" t="s">
        <v>323</v>
      </c>
      <c r="B72" s="88" t="s">
        <v>111</v>
      </c>
      <c r="C72" s="89" t="s">
        <v>319</v>
      </c>
      <c r="D72" s="90">
        <f>D73</f>
        <v>5199.93</v>
      </c>
      <c r="E72" s="90">
        <f>E73</f>
        <v>5199.93</v>
      </c>
      <c r="F72" s="154">
        <f t="shared" si="8"/>
        <v>0</v>
      </c>
      <c r="G72" s="159"/>
      <c r="H72" s="159"/>
      <c r="I72" s="159"/>
      <c r="J72" s="159"/>
      <c r="K72" s="159"/>
    </row>
    <row r="73" spans="1:11" s="53" customFormat="1" ht="12.75">
      <c r="A73" s="104" t="s">
        <v>322</v>
      </c>
      <c r="B73" s="88" t="s">
        <v>111</v>
      </c>
      <c r="C73" s="89" t="s">
        <v>318</v>
      </c>
      <c r="D73" s="90">
        <f>D74</f>
        <v>5199.93</v>
      </c>
      <c r="E73" s="90">
        <f>E74</f>
        <v>5199.93</v>
      </c>
      <c r="F73" s="154">
        <f t="shared" si="8"/>
        <v>0</v>
      </c>
      <c r="G73" s="159"/>
      <c r="H73" s="159"/>
      <c r="I73" s="159"/>
      <c r="J73" s="159"/>
      <c r="K73" s="159"/>
    </row>
    <row r="74" spans="1:11" s="53" customFormat="1" ht="12.75">
      <c r="A74" s="104" t="s">
        <v>321</v>
      </c>
      <c r="B74" s="88" t="s">
        <v>111</v>
      </c>
      <c r="C74" s="89" t="s">
        <v>317</v>
      </c>
      <c r="D74" s="90">
        <f>D75+D76</f>
        <v>5199.93</v>
      </c>
      <c r="E74" s="90">
        <f>E75+E76</f>
        <v>5199.93</v>
      </c>
      <c r="F74" s="154">
        <f t="shared" si="8"/>
        <v>0</v>
      </c>
      <c r="G74" s="159"/>
      <c r="H74" s="159"/>
      <c r="I74" s="159"/>
      <c r="J74" s="159"/>
      <c r="K74" s="159"/>
    </row>
    <row r="75" spans="1:11" s="53" customFormat="1" ht="12.75">
      <c r="A75" s="104" t="s">
        <v>259</v>
      </c>
      <c r="B75" s="88" t="s">
        <v>111</v>
      </c>
      <c r="C75" s="89" t="s">
        <v>316</v>
      </c>
      <c r="D75" s="90">
        <v>1199.93</v>
      </c>
      <c r="E75" s="90">
        <v>1199.93</v>
      </c>
      <c r="F75" s="154">
        <f t="shared" si="8"/>
        <v>0</v>
      </c>
      <c r="G75" s="159"/>
      <c r="H75" s="159"/>
      <c r="I75" s="159"/>
      <c r="J75" s="159"/>
      <c r="K75" s="159"/>
    </row>
    <row r="76" spans="1:11" s="53" customFormat="1" ht="12.75">
      <c r="A76" s="104" t="s">
        <v>320</v>
      </c>
      <c r="B76" s="88" t="s">
        <v>111</v>
      </c>
      <c r="C76" s="89" t="s">
        <v>315</v>
      </c>
      <c r="D76" s="90">
        <v>4000</v>
      </c>
      <c r="E76" s="90">
        <v>4000</v>
      </c>
      <c r="F76" s="154">
        <f t="shared" si="8"/>
        <v>0</v>
      </c>
      <c r="G76" s="159"/>
      <c r="H76" s="159"/>
      <c r="I76" s="159"/>
      <c r="J76" s="159"/>
      <c r="K76" s="159"/>
    </row>
    <row r="77" spans="1:11" s="53" customFormat="1" ht="25.5">
      <c r="A77" s="104" t="s">
        <v>382</v>
      </c>
      <c r="B77" s="88" t="s">
        <v>111</v>
      </c>
      <c r="C77" s="89" t="s">
        <v>381</v>
      </c>
      <c r="D77" s="90">
        <f>D78</f>
        <v>1087028</v>
      </c>
      <c r="E77" s="90">
        <f>E78</f>
        <v>946206</v>
      </c>
      <c r="F77" s="154">
        <f t="shared" si="8"/>
        <v>140822</v>
      </c>
      <c r="G77" s="159"/>
      <c r="H77" s="159"/>
      <c r="I77" s="159"/>
      <c r="J77" s="159"/>
      <c r="K77" s="159"/>
    </row>
    <row r="78" spans="1:11" s="53" customFormat="1" ht="12.75">
      <c r="A78" s="104" t="s">
        <v>343</v>
      </c>
      <c r="B78" s="88" t="s">
        <v>111</v>
      </c>
      <c r="C78" s="89" t="s">
        <v>380</v>
      </c>
      <c r="D78" s="90">
        <f>D79</f>
        <v>1087028</v>
      </c>
      <c r="E78" s="90">
        <f>E79</f>
        <v>946206</v>
      </c>
      <c r="F78" s="154">
        <f>F79</f>
        <v>140822</v>
      </c>
      <c r="G78" s="159"/>
      <c r="H78" s="159"/>
      <c r="I78" s="159"/>
      <c r="J78" s="159"/>
      <c r="K78" s="159"/>
    </row>
    <row r="79" spans="1:11" s="53" customFormat="1" ht="12.75">
      <c r="A79" s="104" t="s">
        <v>320</v>
      </c>
      <c r="B79" s="88" t="s">
        <v>111</v>
      </c>
      <c r="C79" s="89" t="s">
        <v>394</v>
      </c>
      <c r="D79" s="90">
        <v>1087028</v>
      </c>
      <c r="E79" s="90">
        <v>946206</v>
      </c>
      <c r="F79" s="154">
        <f aca="true" t="shared" si="9" ref="F79:F84">D79-E79</f>
        <v>140822</v>
      </c>
      <c r="G79" s="159"/>
      <c r="H79" s="159"/>
      <c r="I79" s="159"/>
      <c r="J79" s="159"/>
      <c r="K79" s="159"/>
    </row>
    <row r="80" spans="1:11" s="53" customFormat="1" ht="38.25">
      <c r="A80" s="104" t="s">
        <v>288</v>
      </c>
      <c r="B80" s="88" t="s">
        <v>111</v>
      </c>
      <c r="C80" s="89" t="s">
        <v>162</v>
      </c>
      <c r="D80" s="90">
        <f aca="true" t="shared" si="10" ref="D80:E82">D81</f>
        <v>62000</v>
      </c>
      <c r="E80" s="90">
        <f t="shared" si="10"/>
        <v>62000</v>
      </c>
      <c r="F80" s="154">
        <f t="shared" si="9"/>
        <v>0</v>
      </c>
      <c r="G80" s="159"/>
      <c r="H80" s="159"/>
      <c r="I80" s="159"/>
      <c r="J80" s="159"/>
      <c r="K80" s="159"/>
    </row>
    <row r="81" spans="1:11" s="53" customFormat="1" ht="12.75">
      <c r="A81" s="104" t="s">
        <v>198</v>
      </c>
      <c r="B81" s="88" t="s">
        <v>111</v>
      </c>
      <c r="C81" s="89" t="s">
        <v>163</v>
      </c>
      <c r="D81" s="90">
        <f t="shared" si="10"/>
        <v>62000</v>
      </c>
      <c r="E81" s="90">
        <f t="shared" si="10"/>
        <v>62000</v>
      </c>
      <c r="F81" s="154">
        <f t="shared" si="9"/>
        <v>0</v>
      </c>
      <c r="G81" s="159"/>
      <c r="H81" s="159"/>
      <c r="I81" s="159"/>
      <c r="J81" s="159"/>
      <c r="K81" s="159"/>
    </row>
    <row r="82" spans="1:11" s="53" customFormat="1" ht="12.75">
      <c r="A82" s="104" t="s">
        <v>199</v>
      </c>
      <c r="B82" s="88" t="s">
        <v>111</v>
      </c>
      <c r="C82" s="89" t="s">
        <v>164</v>
      </c>
      <c r="D82" s="90">
        <f t="shared" si="10"/>
        <v>62000</v>
      </c>
      <c r="E82" s="90">
        <f t="shared" si="10"/>
        <v>62000</v>
      </c>
      <c r="F82" s="154">
        <f t="shared" si="9"/>
        <v>0</v>
      </c>
      <c r="G82" s="159"/>
      <c r="H82" s="159"/>
      <c r="I82" s="159"/>
      <c r="J82" s="159"/>
      <c r="K82" s="159"/>
    </row>
    <row r="83" spans="1:11" s="53" customFormat="1" ht="12.75">
      <c r="A83" s="104" t="s">
        <v>204</v>
      </c>
      <c r="B83" s="88" t="s">
        <v>111</v>
      </c>
      <c r="C83" s="89" t="s">
        <v>165</v>
      </c>
      <c r="D83" s="90">
        <f>D84</f>
        <v>62000</v>
      </c>
      <c r="E83" s="90">
        <f>E84</f>
        <v>62000</v>
      </c>
      <c r="F83" s="154">
        <f t="shared" si="9"/>
        <v>0</v>
      </c>
      <c r="G83" s="159"/>
      <c r="H83" s="159"/>
      <c r="I83" s="159"/>
      <c r="J83" s="159"/>
      <c r="K83" s="159"/>
    </row>
    <row r="84" spans="1:11" s="53" customFormat="1" ht="12.75">
      <c r="A84" s="104" t="s">
        <v>208</v>
      </c>
      <c r="B84" s="88" t="s">
        <v>111</v>
      </c>
      <c r="C84" s="89" t="s">
        <v>166</v>
      </c>
      <c r="D84" s="90">
        <v>62000</v>
      </c>
      <c r="E84" s="90">
        <v>62000</v>
      </c>
      <c r="F84" s="154">
        <f t="shared" si="9"/>
        <v>0</v>
      </c>
      <c r="G84" s="159"/>
      <c r="H84" s="159"/>
      <c r="I84" s="159"/>
      <c r="J84" s="159"/>
      <c r="K84" s="159"/>
    </row>
    <row r="85" spans="1:11" s="53" customFormat="1" ht="38.25">
      <c r="A85" s="104" t="s">
        <v>379</v>
      </c>
      <c r="B85" s="88" t="s">
        <v>111</v>
      </c>
      <c r="C85" s="89" t="s">
        <v>376</v>
      </c>
      <c r="D85" s="90">
        <f aca="true" t="shared" si="11" ref="D85:F86">D86</f>
        <v>166977.72</v>
      </c>
      <c r="E85" s="90">
        <f t="shared" si="11"/>
        <v>166977.72</v>
      </c>
      <c r="F85" s="154">
        <f t="shared" si="11"/>
        <v>0</v>
      </c>
      <c r="G85" s="159"/>
      <c r="H85" s="159"/>
      <c r="I85" s="159"/>
      <c r="J85" s="159"/>
      <c r="K85" s="159"/>
    </row>
    <row r="86" spans="1:11" s="53" customFormat="1" ht="12.75">
      <c r="A86" s="104" t="s">
        <v>198</v>
      </c>
      <c r="B86" s="88" t="s">
        <v>111</v>
      </c>
      <c r="C86" s="89" t="s">
        <v>377</v>
      </c>
      <c r="D86" s="90">
        <f t="shared" si="11"/>
        <v>166977.72</v>
      </c>
      <c r="E86" s="90">
        <f t="shared" si="11"/>
        <v>166977.72</v>
      </c>
      <c r="F86" s="154">
        <f t="shared" si="11"/>
        <v>0</v>
      </c>
      <c r="G86" s="159"/>
      <c r="H86" s="159"/>
      <c r="I86" s="159"/>
      <c r="J86" s="159"/>
      <c r="K86" s="159"/>
    </row>
    <row r="87" spans="1:11" s="53" customFormat="1" ht="12.75">
      <c r="A87" s="104" t="s">
        <v>208</v>
      </c>
      <c r="B87" s="88" t="s">
        <v>111</v>
      </c>
      <c r="C87" s="89" t="s">
        <v>378</v>
      </c>
      <c r="D87" s="90">
        <v>166977.72</v>
      </c>
      <c r="E87" s="90">
        <v>166977.72</v>
      </c>
      <c r="F87" s="154">
        <f>D87-E87</f>
        <v>0</v>
      </c>
      <c r="G87" s="159"/>
      <c r="H87" s="159"/>
      <c r="I87" s="159"/>
      <c r="J87" s="159"/>
      <c r="K87" s="159"/>
    </row>
    <row r="88" spans="1:11" s="53" customFormat="1" ht="12.75">
      <c r="A88" s="104" t="s">
        <v>220</v>
      </c>
      <c r="B88" s="88" t="s">
        <v>111</v>
      </c>
      <c r="C88" s="89" t="s">
        <v>167</v>
      </c>
      <c r="D88" s="90">
        <f>D93+D89</f>
        <v>47818.61</v>
      </c>
      <c r="E88" s="90">
        <f>E93+E89</f>
        <v>47818.61</v>
      </c>
      <c r="F88" s="154">
        <f aca="true" t="shared" si="12" ref="F88:F93">D88-E88</f>
        <v>0</v>
      </c>
      <c r="G88" s="159"/>
      <c r="H88" s="159"/>
      <c r="I88" s="159"/>
      <c r="J88" s="159"/>
      <c r="K88" s="159"/>
    </row>
    <row r="89" spans="1:11" s="53" customFormat="1" ht="63.75">
      <c r="A89" s="104" t="s">
        <v>358</v>
      </c>
      <c r="B89" s="88" t="s">
        <v>111</v>
      </c>
      <c r="C89" s="89" t="s">
        <v>356</v>
      </c>
      <c r="D89" s="90">
        <f>D90</f>
        <v>26532</v>
      </c>
      <c r="E89" s="90">
        <f>E90</f>
        <v>26532</v>
      </c>
      <c r="F89" s="154">
        <f t="shared" si="12"/>
        <v>0</v>
      </c>
      <c r="G89" s="159"/>
      <c r="H89" s="159"/>
      <c r="I89" s="159"/>
      <c r="J89" s="159"/>
      <c r="K89" s="159"/>
    </row>
    <row r="90" spans="1:11" s="53" customFormat="1" ht="25.5">
      <c r="A90" s="104" t="s">
        <v>248</v>
      </c>
      <c r="B90" s="88" t="s">
        <v>111</v>
      </c>
      <c r="C90" s="89" t="s">
        <v>355</v>
      </c>
      <c r="D90" s="90">
        <f>D91+D92</f>
        <v>26532</v>
      </c>
      <c r="E90" s="90">
        <f>E91+E92</f>
        <v>26532</v>
      </c>
      <c r="F90" s="154">
        <f t="shared" si="12"/>
        <v>0</v>
      </c>
      <c r="G90" s="159"/>
      <c r="H90" s="159"/>
      <c r="I90" s="159"/>
      <c r="J90" s="159"/>
      <c r="K90" s="159"/>
    </row>
    <row r="91" spans="1:11" s="53" customFormat="1" ht="12.75">
      <c r="A91" s="104" t="s">
        <v>352</v>
      </c>
      <c r="B91" s="88" t="s">
        <v>111</v>
      </c>
      <c r="C91" s="89" t="s">
        <v>353</v>
      </c>
      <c r="D91" s="90">
        <v>2994.6</v>
      </c>
      <c r="E91" s="90">
        <v>2994.6</v>
      </c>
      <c r="F91" s="154">
        <f t="shared" si="12"/>
        <v>0</v>
      </c>
      <c r="G91" s="159"/>
      <c r="H91" s="159"/>
      <c r="I91" s="159"/>
      <c r="J91" s="159"/>
      <c r="K91" s="159"/>
    </row>
    <row r="92" spans="1:11" s="53" customFormat="1" ht="25.5">
      <c r="A92" s="104" t="s">
        <v>357</v>
      </c>
      <c r="B92" s="88" t="s">
        <v>111</v>
      </c>
      <c r="C92" s="89" t="s">
        <v>354</v>
      </c>
      <c r="D92" s="90">
        <v>23537.4</v>
      </c>
      <c r="E92" s="90">
        <v>23537.4</v>
      </c>
      <c r="F92" s="154">
        <f t="shared" si="12"/>
        <v>0</v>
      </c>
      <c r="G92" s="159"/>
      <c r="H92" s="159"/>
      <c r="I92" s="159"/>
      <c r="J92" s="159"/>
      <c r="K92" s="159"/>
    </row>
    <row r="93" spans="1:11" s="53" customFormat="1" ht="12.75">
      <c r="A93" s="104" t="s">
        <v>198</v>
      </c>
      <c r="B93" s="88" t="s">
        <v>111</v>
      </c>
      <c r="C93" s="89" t="s">
        <v>168</v>
      </c>
      <c r="D93" s="90">
        <f>D94</f>
        <v>21286.61</v>
      </c>
      <c r="E93" s="90">
        <f>E94</f>
        <v>21286.61</v>
      </c>
      <c r="F93" s="154">
        <f t="shared" si="12"/>
        <v>0</v>
      </c>
      <c r="G93" s="159"/>
      <c r="H93" s="159"/>
      <c r="I93" s="159"/>
      <c r="J93" s="159"/>
      <c r="K93" s="159"/>
    </row>
    <row r="94" spans="1:11" s="53" customFormat="1" ht="12.75">
      <c r="A94" s="104" t="s">
        <v>199</v>
      </c>
      <c r="B94" s="88" t="s">
        <v>111</v>
      </c>
      <c r="C94" s="89" t="s">
        <v>169</v>
      </c>
      <c r="D94" s="90">
        <f>D95</f>
        <v>21286.61</v>
      </c>
      <c r="E94" s="90">
        <f>E95</f>
        <v>21286.61</v>
      </c>
      <c r="F94" s="154">
        <f>D94-E94</f>
        <v>0</v>
      </c>
      <c r="G94" s="159"/>
      <c r="H94" s="159"/>
      <c r="I94" s="159"/>
      <c r="J94" s="159"/>
      <c r="K94" s="159"/>
    </row>
    <row r="95" spans="1:11" s="53" customFormat="1" ht="12.75">
      <c r="A95" s="104" t="s">
        <v>204</v>
      </c>
      <c r="B95" s="88" t="s">
        <v>111</v>
      </c>
      <c r="C95" s="89" t="s">
        <v>170</v>
      </c>
      <c r="D95" s="90">
        <f>D96+D97</f>
        <v>21286.61</v>
      </c>
      <c r="E95" s="90">
        <f>E96+E97</f>
        <v>21286.61</v>
      </c>
      <c r="F95" s="154">
        <f aca="true" t="shared" si="13" ref="F95:F103">D95-E95</f>
        <v>0</v>
      </c>
      <c r="G95" s="159"/>
      <c r="H95" s="159"/>
      <c r="I95" s="159"/>
      <c r="J95" s="159"/>
      <c r="K95" s="159"/>
    </row>
    <row r="96" spans="1:11" s="53" customFormat="1" ht="12.75">
      <c r="A96" s="104" t="s">
        <v>206</v>
      </c>
      <c r="B96" s="88" t="s">
        <v>111</v>
      </c>
      <c r="C96" s="89" t="s">
        <v>171</v>
      </c>
      <c r="D96" s="90">
        <v>12516.71</v>
      </c>
      <c r="E96" s="90">
        <v>12516.71</v>
      </c>
      <c r="F96" s="154">
        <f t="shared" si="13"/>
        <v>0</v>
      </c>
      <c r="G96" s="159"/>
      <c r="H96" s="159"/>
      <c r="I96" s="159"/>
      <c r="J96" s="159"/>
      <c r="K96" s="159"/>
    </row>
    <row r="97" spans="1:11" s="53" customFormat="1" ht="12.75">
      <c r="A97" s="104" t="s">
        <v>207</v>
      </c>
      <c r="B97" s="88" t="s">
        <v>111</v>
      </c>
      <c r="C97" s="89" t="s">
        <v>172</v>
      </c>
      <c r="D97" s="90">
        <v>8769.9</v>
      </c>
      <c r="E97" s="90">
        <v>8769.9</v>
      </c>
      <c r="F97" s="154">
        <f t="shared" si="13"/>
        <v>0</v>
      </c>
      <c r="G97" s="159"/>
      <c r="H97" s="159"/>
      <c r="I97" s="159"/>
      <c r="J97" s="159"/>
      <c r="K97" s="159"/>
    </row>
    <row r="98" spans="1:11" s="53" customFormat="1" ht="12.75">
      <c r="A98" s="104" t="s">
        <v>340</v>
      </c>
      <c r="B98" s="88" t="s">
        <v>111</v>
      </c>
      <c r="C98" s="89" t="s">
        <v>339</v>
      </c>
      <c r="D98" s="90">
        <f aca="true" t="shared" si="14" ref="D98:E101">D99</f>
        <v>4000</v>
      </c>
      <c r="E98" s="90">
        <f t="shared" si="14"/>
        <v>4000</v>
      </c>
      <c r="F98" s="154">
        <f t="shared" si="13"/>
        <v>0</v>
      </c>
      <c r="G98" s="159"/>
      <c r="H98" s="159"/>
      <c r="I98" s="159"/>
      <c r="J98" s="159"/>
      <c r="K98" s="159"/>
    </row>
    <row r="99" spans="1:11" s="53" customFormat="1" ht="38.25">
      <c r="A99" s="104" t="s">
        <v>341</v>
      </c>
      <c r="B99" s="88" t="s">
        <v>111</v>
      </c>
      <c r="C99" s="89" t="s">
        <v>338</v>
      </c>
      <c r="D99" s="90">
        <f t="shared" si="14"/>
        <v>4000</v>
      </c>
      <c r="E99" s="90">
        <f t="shared" si="14"/>
        <v>4000</v>
      </c>
      <c r="F99" s="154">
        <f t="shared" si="13"/>
        <v>0</v>
      </c>
      <c r="G99" s="159"/>
      <c r="H99" s="159"/>
      <c r="I99" s="159"/>
      <c r="J99" s="159"/>
      <c r="K99" s="159"/>
    </row>
    <row r="100" spans="1:11" s="53" customFormat="1" ht="49.5" customHeight="1">
      <c r="A100" s="104" t="s">
        <v>342</v>
      </c>
      <c r="B100" s="88" t="s">
        <v>111</v>
      </c>
      <c r="C100" s="89" t="s">
        <v>337</v>
      </c>
      <c r="D100" s="90">
        <f t="shared" si="14"/>
        <v>4000</v>
      </c>
      <c r="E100" s="90">
        <f t="shared" si="14"/>
        <v>4000</v>
      </c>
      <c r="F100" s="154">
        <f t="shared" si="13"/>
        <v>0</v>
      </c>
      <c r="G100" s="159"/>
      <c r="H100" s="159"/>
      <c r="I100" s="159"/>
      <c r="J100" s="159"/>
      <c r="K100" s="159"/>
    </row>
    <row r="101" spans="1:11" s="53" customFormat="1" ht="12.75">
      <c r="A101" s="104" t="s">
        <v>343</v>
      </c>
      <c r="B101" s="88" t="s">
        <v>111</v>
      </c>
      <c r="C101" s="89" t="s">
        <v>336</v>
      </c>
      <c r="D101" s="90">
        <f t="shared" si="14"/>
        <v>4000</v>
      </c>
      <c r="E101" s="90">
        <f t="shared" si="14"/>
        <v>4000</v>
      </c>
      <c r="F101" s="154">
        <f t="shared" si="13"/>
        <v>0</v>
      </c>
      <c r="G101" s="159"/>
      <c r="H101" s="159"/>
      <c r="I101" s="159"/>
      <c r="J101" s="159"/>
      <c r="K101" s="159"/>
    </row>
    <row r="102" spans="1:11" s="53" customFormat="1" ht="12.75">
      <c r="A102" s="104" t="s">
        <v>320</v>
      </c>
      <c r="B102" s="88" t="s">
        <v>111</v>
      </c>
      <c r="C102" s="89" t="s">
        <v>335</v>
      </c>
      <c r="D102" s="90">
        <v>4000</v>
      </c>
      <c r="E102" s="90">
        <v>4000</v>
      </c>
      <c r="F102" s="154">
        <f t="shared" si="13"/>
        <v>0</v>
      </c>
      <c r="G102" s="159"/>
      <c r="H102" s="159"/>
      <c r="I102" s="159"/>
      <c r="J102" s="159"/>
      <c r="K102" s="159"/>
    </row>
    <row r="103" spans="1:11" s="53" customFormat="1" ht="12.75">
      <c r="A103" s="104" t="s">
        <v>221</v>
      </c>
      <c r="B103" s="88" t="s">
        <v>111</v>
      </c>
      <c r="C103" s="89" t="s">
        <v>173</v>
      </c>
      <c r="D103" s="90">
        <f>D104</f>
        <v>521325.62000000005</v>
      </c>
      <c r="E103" s="90">
        <f>E104</f>
        <v>484844.6</v>
      </c>
      <c r="F103" s="154">
        <f t="shared" si="13"/>
        <v>36481.02000000008</v>
      </c>
      <c r="G103" s="159"/>
      <c r="H103" s="159"/>
      <c r="I103" s="159"/>
      <c r="J103" s="159"/>
      <c r="K103" s="159"/>
    </row>
    <row r="104" spans="1:11" s="53" customFormat="1" ht="12.75">
      <c r="A104" s="104" t="s">
        <v>222</v>
      </c>
      <c r="B104" s="88" t="s">
        <v>111</v>
      </c>
      <c r="C104" s="89" t="s">
        <v>174</v>
      </c>
      <c r="D104" s="90">
        <f>D105+D124+D120</f>
        <v>521325.62000000005</v>
      </c>
      <c r="E104" s="90">
        <f>E105+E124+E120</f>
        <v>484844.6</v>
      </c>
      <c r="F104" s="154">
        <f aca="true" t="shared" si="15" ref="F104:F119">D104-E104</f>
        <v>36481.02000000008</v>
      </c>
      <c r="G104" s="159"/>
      <c r="H104" s="159"/>
      <c r="I104" s="159"/>
      <c r="J104" s="159"/>
      <c r="K104" s="159"/>
    </row>
    <row r="105" spans="1:11" s="53" customFormat="1" ht="12.75">
      <c r="A105" s="104" t="s">
        <v>222</v>
      </c>
      <c r="B105" s="88" t="s">
        <v>111</v>
      </c>
      <c r="C105" s="89" t="s">
        <v>175</v>
      </c>
      <c r="D105" s="90">
        <f>D106</f>
        <v>465131.55000000005</v>
      </c>
      <c r="E105" s="90">
        <f>E106</f>
        <v>428657.75</v>
      </c>
      <c r="F105" s="154">
        <f t="shared" si="15"/>
        <v>36473.80000000005</v>
      </c>
      <c r="G105" s="159"/>
      <c r="H105" s="159"/>
      <c r="I105" s="159"/>
      <c r="J105" s="159"/>
      <c r="K105" s="159"/>
    </row>
    <row r="106" spans="1:11" s="53" customFormat="1" ht="25.5">
      <c r="A106" s="104" t="s">
        <v>364</v>
      </c>
      <c r="B106" s="88" t="s">
        <v>93</v>
      </c>
      <c r="C106" s="89" t="s">
        <v>176</v>
      </c>
      <c r="D106" s="90">
        <f>D107+D117</f>
        <v>465131.55000000005</v>
      </c>
      <c r="E106" s="90">
        <f>E107+E117</f>
        <v>428657.75</v>
      </c>
      <c r="F106" s="154">
        <f t="shared" si="15"/>
        <v>36473.80000000005</v>
      </c>
      <c r="G106" s="159"/>
      <c r="H106" s="159"/>
      <c r="I106" s="159"/>
      <c r="J106" s="159"/>
      <c r="K106" s="159"/>
    </row>
    <row r="107" spans="1:11" s="53" customFormat="1" ht="12.75">
      <c r="A107" s="104" t="s">
        <v>199</v>
      </c>
      <c r="B107" s="88" t="s">
        <v>111</v>
      </c>
      <c r="C107" s="89" t="s">
        <v>177</v>
      </c>
      <c r="D107" s="90">
        <f>D108+D111+D116</f>
        <v>448201.55000000005</v>
      </c>
      <c r="E107" s="90">
        <f>E108+E111+E116</f>
        <v>411727.75</v>
      </c>
      <c r="F107" s="154">
        <f t="shared" si="15"/>
        <v>36473.80000000005</v>
      </c>
      <c r="G107" s="159"/>
      <c r="H107" s="159"/>
      <c r="I107" s="159"/>
      <c r="J107" s="159"/>
      <c r="K107" s="159"/>
    </row>
    <row r="108" spans="1:11" s="53" customFormat="1" ht="25.5">
      <c r="A108" s="104" t="s">
        <v>200</v>
      </c>
      <c r="B108" s="88" t="s">
        <v>111</v>
      </c>
      <c r="C108" s="89" t="s">
        <v>178</v>
      </c>
      <c r="D108" s="90">
        <f>D109+D110</f>
        <v>397443.78</v>
      </c>
      <c r="E108" s="90">
        <f>E109+E110</f>
        <v>360969.98</v>
      </c>
      <c r="F108" s="154">
        <f t="shared" si="15"/>
        <v>36473.80000000005</v>
      </c>
      <c r="G108" s="159"/>
      <c r="H108" s="159"/>
      <c r="I108" s="159"/>
      <c r="J108" s="159"/>
      <c r="K108" s="159"/>
    </row>
    <row r="109" spans="1:11" s="53" customFormat="1" ht="12.75">
      <c r="A109" s="104" t="s">
        <v>201</v>
      </c>
      <c r="B109" s="88" t="s">
        <v>111</v>
      </c>
      <c r="C109" s="89" t="s">
        <v>179</v>
      </c>
      <c r="D109" s="90">
        <v>305262</v>
      </c>
      <c r="E109" s="90">
        <v>279706.98</v>
      </c>
      <c r="F109" s="154">
        <f t="shared" si="15"/>
        <v>25555.02000000002</v>
      </c>
      <c r="G109" s="159"/>
      <c r="H109" s="159"/>
      <c r="I109" s="159"/>
      <c r="J109" s="159"/>
      <c r="K109" s="159"/>
    </row>
    <row r="110" spans="1:11" s="53" customFormat="1" ht="12.75">
      <c r="A110" s="104" t="s">
        <v>202</v>
      </c>
      <c r="B110" s="88" t="s">
        <v>111</v>
      </c>
      <c r="C110" s="89" t="s">
        <v>180</v>
      </c>
      <c r="D110" s="90">
        <v>92181.78</v>
      </c>
      <c r="E110" s="90">
        <v>81263</v>
      </c>
      <c r="F110" s="154">
        <f t="shared" si="15"/>
        <v>10918.779999999999</v>
      </c>
      <c r="G110" s="159"/>
      <c r="H110" s="159"/>
      <c r="I110" s="159"/>
      <c r="J110" s="159"/>
      <c r="K110" s="159"/>
    </row>
    <row r="111" spans="1:11" s="53" customFormat="1" ht="12.75">
      <c r="A111" s="104" t="s">
        <v>204</v>
      </c>
      <c r="B111" s="88" t="s">
        <v>111</v>
      </c>
      <c r="C111" s="89" t="s">
        <v>181</v>
      </c>
      <c r="D111" s="90">
        <f>D113+D114+D115+D112</f>
        <v>41338.770000000004</v>
      </c>
      <c r="E111" s="90">
        <f>E113+E114+E115+E112</f>
        <v>41338.770000000004</v>
      </c>
      <c r="F111" s="154">
        <f t="shared" si="15"/>
        <v>0</v>
      </c>
      <c r="G111" s="159"/>
      <c r="H111" s="159"/>
      <c r="I111" s="159"/>
      <c r="J111" s="159"/>
      <c r="K111" s="159"/>
    </row>
    <row r="112" spans="1:11" s="53" customFormat="1" ht="12.75">
      <c r="A112" s="104"/>
      <c r="B112" s="88"/>
      <c r="C112" s="89" t="s">
        <v>392</v>
      </c>
      <c r="D112" s="90">
        <v>70</v>
      </c>
      <c r="E112" s="90">
        <v>70</v>
      </c>
      <c r="F112" s="154">
        <f>D112-E112</f>
        <v>0</v>
      </c>
      <c r="G112" s="159"/>
      <c r="H112" s="159"/>
      <c r="I112" s="159"/>
      <c r="J112" s="159"/>
      <c r="K112" s="159"/>
    </row>
    <row r="113" spans="1:11" s="53" customFormat="1" ht="12.75">
      <c r="A113" s="104" t="s">
        <v>206</v>
      </c>
      <c r="B113" s="88" t="s">
        <v>111</v>
      </c>
      <c r="C113" s="89" t="s">
        <v>182</v>
      </c>
      <c r="D113" s="90">
        <v>2756.05</v>
      </c>
      <c r="E113" s="90">
        <v>2756.05</v>
      </c>
      <c r="F113" s="154">
        <f t="shared" si="15"/>
        <v>0</v>
      </c>
      <c r="G113" s="159"/>
      <c r="H113" s="159"/>
      <c r="I113" s="159"/>
      <c r="J113" s="159"/>
      <c r="K113" s="159"/>
    </row>
    <row r="114" spans="1:11" s="53" customFormat="1" ht="12.75">
      <c r="A114" s="104" t="s">
        <v>207</v>
      </c>
      <c r="B114" s="88" t="s">
        <v>111</v>
      </c>
      <c r="C114" s="89" t="s">
        <v>183</v>
      </c>
      <c r="D114" s="90">
        <f>8240+4.59</f>
        <v>8244.59</v>
      </c>
      <c r="E114" s="90">
        <v>8244.59</v>
      </c>
      <c r="F114" s="154">
        <f t="shared" si="15"/>
        <v>0</v>
      </c>
      <c r="G114" s="159"/>
      <c r="H114" s="159"/>
      <c r="I114" s="159"/>
      <c r="J114" s="159"/>
      <c r="K114" s="159"/>
    </row>
    <row r="115" spans="1:11" s="53" customFormat="1" ht="12.75">
      <c r="A115" s="104" t="s">
        <v>208</v>
      </c>
      <c r="B115" s="88" t="s">
        <v>111</v>
      </c>
      <c r="C115" s="89" t="s">
        <v>184</v>
      </c>
      <c r="D115" s="90">
        <v>30268.13</v>
      </c>
      <c r="E115" s="90">
        <v>30268.13</v>
      </c>
      <c r="F115" s="154">
        <f t="shared" si="15"/>
        <v>0</v>
      </c>
      <c r="G115" s="159"/>
      <c r="H115" s="159"/>
      <c r="I115" s="159"/>
      <c r="J115" s="159"/>
      <c r="K115" s="159"/>
    </row>
    <row r="116" spans="1:11" s="53" customFormat="1" ht="12.75">
      <c r="A116" s="104" t="s">
        <v>209</v>
      </c>
      <c r="B116" s="88" t="s">
        <v>111</v>
      </c>
      <c r="C116" s="89" t="s">
        <v>185</v>
      </c>
      <c r="D116" s="90">
        <f>8419+1000</f>
        <v>9419</v>
      </c>
      <c r="E116" s="90">
        <v>9419</v>
      </c>
      <c r="F116" s="154">
        <f t="shared" si="15"/>
        <v>0</v>
      </c>
      <c r="G116" s="159"/>
      <c r="H116" s="159"/>
      <c r="I116" s="159"/>
      <c r="J116" s="159"/>
      <c r="K116" s="159"/>
    </row>
    <row r="117" spans="1:11" s="53" customFormat="1" ht="12.75">
      <c r="A117" s="104" t="s">
        <v>210</v>
      </c>
      <c r="B117" s="88" t="s">
        <v>111</v>
      </c>
      <c r="C117" s="89" t="s">
        <v>186</v>
      </c>
      <c r="D117" s="90">
        <f>D118+D119</f>
        <v>16930</v>
      </c>
      <c r="E117" s="90">
        <f>E118+E119</f>
        <v>16930</v>
      </c>
      <c r="F117" s="154">
        <f t="shared" si="15"/>
        <v>0</v>
      </c>
      <c r="G117" s="159"/>
      <c r="H117" s="159"/>
      <c r="I117" s="159"/>
      <c r="J117" s="159"/>
      <c r="K117" s="159"/>
    </row>
    <row r="118" spans="1:11" s="53" customFormat="1" ht="12.75">
      <c r="A118" s="104" t="s">
        <v>223</v>
      </c>
      <c r="B118" s="88" t="s">
        <v>111</v>
      </c>
      <c r="C118" s="89" t="s">
        <v>187</v>
      </c>
      <c r="D118" s="90">
        <v>2220</v>
      </c>
      <c r="E118" s="90">
        <v>2220</v>
      </c>
      <c r="F118" s="154">
        <f t="shared" si="15"/>
        <v>0</v>
      </c>
      <c r="G118" s="159"/>
      <c r="H118" s="159"/>
      <c r="I118" s="159"/>
      <c r="J118" s="159"/>
      <c r="K118" s="159"/>
    </row>
    <row r="119" spans="1:11" s="53" customFormat="1" ht="25.5">
      <c r="A119" s="104" t="s">
        <v>211</v>
      </c>
      <c r="B119" s="88" t="s">
        <v>111</v>
      </c>
      <c r="C119" s="89" t="s">
        <v>188</v>
      </c>
      <c r="D119" s="90">
        <f>18260-3550</f>
        <v>14710</v>
      </c>
      <c r="E119" s="90">
        <v>14710</v>
      </c>
      <c r="F119" s="154">
        <f t="shared" si="15"/>
        <v>0</v>
      </c>
      <c r="G119" s="159"/>
      <c r="H119" s="159"/>
      <c r="I119" s="159"/>
      <c r="J119" s="159"/>
      <c r="K119" s="159"/>
    </row>
    <row r="120" spans="1:11" s="53" customFormat="1" ht="12.75">
      <c r="A120" s="104" t="s">
        <v>371</v>
      </c>
      <c r="B120" s="88" t="s">
        <v>111</v>
      </c>
      <c r="C120" s="89" t="s">
        <v>370</v>
      </c>
      <c r="D120" s="90">
        <f>D121</f>
        <v>46500</v>
      </c>
      <c r="E120" s="90">
        <f>E121</f>
        <v>46500</v>
      </c>
      <c r="F120" s="154">
        <f aca="true" t="shared" si="16" ref="F120:F126">D120-E120</f>
        <v>0</v>
      </c>
      <c r="G120" s="159"/>
      <c r="H120" s="159"/>
      <c r="I120" s="159"/>
      <c r="J120" s="159"/>
      <c r="K120" s="159"/>
    </row>
    <row r="121" spans="1:11" s="53" customFormat="1" ht="25.5">
      <c r="A121" s="104" t="s">
        <v>364</v>
      </c>
      <c r="B121" s="88" t="s">
        <v>111</v>
      </c>
      <c r="C121" s="89" t="s">
        <v>367</v>
      </c>
      <c r="D121" s="90">
        <f>D122+D123</f>
        <v>46500</v>
      </c>
      <c r="E121" s="90">
        <f>E122+E123</f>
        <v>46500</v>
      </c>
      <c r="F121" s="154">
        <f t="shared" si="16"/>
        <v>0</v>
      </c>
      <c r="G121" s="159"/>
      <c r="H121" s="159"/>
      <c r="I121" s="159"/>
      <c r="J121" s="159"/>
      <c r="K121" s="159"/>
    </row>
    <row r="122" spans="1:11" s="53" customFormat="1" ht="12.75">
      <c r="A122" s="104" t="s">
        <v>368</v>
      </c>
      <c r="B122" s="88" t="s">
        <v>111</v>
      </c>
      <c r="C122" s="89" t="s">
        <v>365</v>
      </c>
      <c r="D122" s="90">
        <v>35720</v>
      </c>
      <c r="E122" s="90">
        <v>35720</v>
      </c>
      <c r="F122" s="154">
        <f t="shared" si="16"/>
        <v>0</v>
      </c>
      <c r="G122" s="159"/>
      <c r="H122" s="159"/>
      <c r="I122" s="159"/>
      <c r="J122" s="159"/>
      <c r="K122" s="159"/>
    </row>
    <row r="123" spans="1:11" s="53" customFormat="1" ht="12.75">
      <c r="A123" s="104" t="s">
        <v>369</v>
      </c>
      <c r="B123" s="88" t="s">
        <v>111</v>
      </c>
      <c r="C123" s="89" t="s">
        <v>366</v>
      </c>
      <c r="D123" s="90">
        <v>10780</v>
      </c>
      <c r="E123" s="90">
        <v>10780</v>
      </c>
      <c r="F123" s="154">
        <f t="shared" si="16"/>
        <v>0</v>
      </c>
      <c r="G123" s="159"/>
      <c r="H123" s="159"/>
      <c r="I123" s="159"/>
      <c r="J123" s="159"/>
      <c r="K123" s="159"/>
    </row>
    <row r="124" spans="1:11" s="53" customFormat="1" ht="25.5">
      <c r="A124" s="104" t="s">
        <v>362</v>
      </c>
      <c r="B124" s="88" t="s">
        <v>111</v>
      </c>
      <c r="C124" s="89" t="s">
        <v>361</v>
      </c>
      <c r="D124" s="90">
        <f>D125</f>
        <v>9694.07</v>
      </c>
      <c r="E124" s="90">
        <f>E125</f>
        <v>9686.85</v>
      </c>
      <c r="F124" s="154">
        <f t="shared" si="16"/>
        <v>7.219999999999345</v>
      </c>
      <c r="G124" s="159"/>
      <c r="H124" s="159"/>
      <c r="I124" s="159"/>
      <c r="J124" s="159"/>
      <c r="K124" s="159"/>
    </row>
    <row r="125" spans="1:11" s="53" customFormat="1" ht="25.5">
      <c r="A125" s="104" t="s">
        <v>363</v>
      </c>
      <c r="B125" s="88"/>
      <c r="C125" s="89" t="s">
        <v>360</v>
      </c>
      <c r="D125" s="90">
        <f>D126</f>
        <v>9694.07</v>
      </c>
      <c r="E125" s="90">
        <f>E126</f>
        <v>9686.85</v>
      </c>
      <c r="F125" s="154">
        <f t="shared" si="16"/>
        <v>7.219999999999345</v>
      </c>
      <c r="G125" s="159"/>
      <c r="H125" s="159"/>
      <c r="I125" s="159"/>
      <c r="J125" s="159"/>
      <c r="K125" s="159"/>
    </row>
    <row r="126" spans="1:11" s="53" customFormat="1" ht="12.75">
      <c r="A126" s="104" t="s">
        <v>207</v>
      </c>
      <c r="B126" s="88"/>
      <c r="C126" s="89" t="s">
        <v>359</v>
      </c>
      <c r="D126" s="90">
        <v>9694.07</v>
      </c>
      <c r="E126" s="90">
        <v>9686.85</v>
      </c>
      <c r="F126" s="154">
        <f t="shared" si="16"/>
        <v>7.219999999999345</v>
      </c>
      <c r="G126" s="159"/>
      <c r="H126" s="159"/>
      <c r="I126" s="159"/>
      <c r="J126" s="159"/>
      <c r="K126" s="159"/>
    </row>
    <row r="127" spans="1:11" s="53" customFormat="1" ht="12.75">
      <c r="A127" s="104" t="s">
        <v>224</v>
      </c>
      <c r="B127" s="88" t="s">
        <v>111</v>
      </c>
      <c r="C127" s="89" t="s">
        <v>189</v>
      </c>
      <c r="D127" s="90">
        <f aca="true" t="shared" si="17" ref="D127:D132">D128</f>
        <v>13000</v>
      </c>
      <c r="E127" s="90">
        <f aca="true" t="shared" si="18" ref="E127:E132">E128</f>
        <v>13000</v>
      </c>
      <c r="F127" s="154">
        <f aca="true" t="shared" si="19" ref="F127:F140">D127-E127</f>
        <v>0</v>
      </c>
      <c r="G127" s="159"/>
      <c r="H127" s="159"/>
      <c r="I127" s="159"/>
      <c r="J127" s="159"/>
      <c r="K127" s="159"/>
    </row>
    <row r="128" spans="1:11" s="53" customFormat="1" ht="12.75">
      <c r="A128" s="104" t="s">
        <v>225</v>
      </c>
      <c r="B128" s="88" t="s">
        <v>111</v>
      </c>
      <c r="C128" s="89" t="s">
        <v>190</v>
      </c>
      <c r="D128" s="90">
        <f t="shared" si="17"/>
        <v>13000</v>
      </c>
      <c r="E128" s="90">
        <f t="shared" si="18"/>
        <v>13000</v>
      </c>
      <c r="F128" s="154">
        <f t="shared" si="19"/>
        <v>0</v>
      </c>
      <c r="G128" s="159"/>
      <c r="H128" s="159"/>
      <c r="I128" s="159"/>
      <c r="J128" s="159"/>
      <c r="K128" s="159"/>
    </row>
    <row r="129" spans="1:11" s="53" customFormat="1" ht="12.75">
      <c r="A129" s="104" t="s">
        <v>225</v>
      </c>
      <c r="B129" s="88" t="s">
        <v>111</v>
      </c>
      <c r="C129" s="89" t="s">
        <v>191</v>
      </c>
      <c r="D129" s="90">
        <f t="shared" si="17"/>
        <v>13000</v>
      </c>
      <c r="E129" s="90">
        <f t="shared" si="18"/>
        <v>13000</v>
      </c>
      <c r="F129" s="154">
        <f t="shared" si="19"/>
        <v>0</v>
      </c>
      <c r="G129" s="159"/>
      <c r="H129" s="159"/>
      <c r="I129" s="159"/>
      <c r="J129" s="159"/>
      <c r="K129" s="159"/>
    </row>
    <row r="130" spans="1:11" s="53" customFormat="1" ht="12.75">
      <c r="A130" s="104" t="s">
        <v>225</v>
      </c>
      <c r="B130" s="88" t="s">
        <v>111</v>
      </c>
      <c r="C130" s="89" t="s">
        <v>192</v>
      </c>
      <c r="D130" s="90">
        <f t="shared" si="17"/>
        <v>13000</v>
      </c>
      <c r="E130" s="90">
        <f t="shared" si="18"/>
        <v>13000</v>
      </c>
      <c r="F130" s="154">
        <f t="shared" si="19"/>
        <v>0</v>
      </c>
      <c r="G130" s="159"/>
      <c r="H130" s="159"/>
      <c r="I130" s="159"/>
      <c r="J130" s="159"/>
      <c r="K130" s="159"/>
    </row>
    <row r="131" spans="1:11" s="53" customFormat="1" ht="12.75">
      <c r="A131" s="104" t="s">
        <v>199</v>
      </c>
      <c r="B131" s="88" t="s">
        <v>111</v>
      </c>
      <c r="C131" s="89" t="s">
        <v>193</v>
      </c>
      <c r="D131" s="90">
        <f t="shared" si="17"/>
        <v>13000</v>
      </c>
      <c r="E131" s="90">
        <f t="shared" si="18"/>
        <v>13000</v>
      </c>
      <c r="F131" s="154">
        <f t="shared" si="19"/>
        <v>0</v>
      </c>
      <c r="G131" s="159"/>
      <c r="H131" s="159"/>
      <c r="I131" s="159"/>
      <c r="J131" s="159"/>
      <c r="K131" s="159"/>
    </row>
    <row r="132" spans="1:11" s="53" customFormat="1" ht="12.75">
      <c r="A132" s="105" t="s">
        <v>226</v>
      </c>
      <c r="B132" s="92" t="s">
        <v>111</v>
      </c>
      <c r="C132" s="93" t="s">
        <v>194</v>
      </c>
      <c r="D132" s="94">
        <f t="shared" si="17"/>
        <v>13000</v>
      </c>
      <c r="E132" s="94">
        <f t="shared" si="18"/>
        <v>13000</v>
      </c>
      <c r="F132" s="99">
        <f t="shared" si="19"/>
        <v>0</v>
      </c>
      <c r="G132" s="159"/>
      <c r="H132" s="159"/>
      <c r="I132" s="159"/>
      <c r="J132" s="159"/>
      <c r="K132" s="159"/>
    </row>
    <row r="133" spans="1:11" s="53" customFormat="1" ht="37.5" customHeight="1">
      <c r="A133" s="106" t="s">
        <v>227</v>
      </c>
      <c r="B133" s="95" t="s">
        <v>111</v>
      </c>
      <c r="C133" s="96" t="s">
        <v>195</v>
      </c>
      <c r="D133" s="97">
        <v>13000</v>
      </c>
      <c r="E133" s="97">
        <v>13000</v>
      </c>
      <c r="F133" s="155">
        <f t="shared" si="19"/>
        <v>0</v>
      </c>
      <c r="G133" s="159"/>
      <c r="H133" s="159"/>
      <c r="I133" s="159"/>
      <c r="J133" s="159"/>
      <c r="K133" s="159"/>
    </row>
    <row r="134" spans="1:11" s="53" customFormat="1" ht="55.5" customHeight="1">
      <c r="A134" s="106" t="s">
        <v>303</v>
      </c>
      <c r="B134" s="95" t="s">
        <v>111</v>
      </c>
      <c r="C134" s="96" t="s">
        <v>304</v>
      </c>
      <c r="D134" s="97">
        <f aca="true" t="shared" si="20" ref="D134:D139">D135</f>
        <v>170</v>
      </c>
      <c r="E134" s="97">
        <f aca="true" t="shared" si="21" ref="E134:E139">E135</f>
        <v>170</v>
      </c>
      <c r="F134" s="155">
        <f t="shared" si="19"/>
        <v>0</v>
      </c>
      <c r="G134" s="159"/>
      <c r="H134" s="159"/>
      <c r="I134" s="159"/>
      <c r="J134" s="159"/>
      <c r="K134" s="159"/>
    </row>
    <row r="135" spans="1:11" s="53" customFormat="1" ht="25.5">
      <c r="A135" s="104" t="s">
        <v>305</v>
      </c>
      <c r="B135" s="88" t="s">
        <v>111</v>
      </c>
      <c r="C135" s="89" t="s">
        <v>306</v>
      </c>
      <c r="D135" s="90">
        <f t="shared" si="20"/>
        <v>170</v>
      </c>
      <c r="E135" s="90">
        <f t="shared" si="21"/>
        <v>170</v>
      </c>
      <c r="F135" s="154">
        <f t="shared" si="19"/>
        <v>0</v>
      </c>
      <c r="G135" s="159"/>
      <c r="H135" s="159"/>
      <c r="I135" s="159"/>
      <c r="J135" s="159"/>
      <c r="K135" s="159"/>
    </row>
    <row r="136" spans="1:11" s="53" customFormat="1" ht="25.5">
      <c r="A136" s="104" t="s">
        <v>305</v>
      </c>
      <c r="B136" s="88" t="s">
        <v>111</v>
      </c>
      <c r="C136" s="89" t="s">
        <v>307</v>
      </c>
      <c r="D136" s="90">
        <f t="shared" si="20"/>
        <v>170</v>
      </c>
      <c r="E136" s="90">
        <f t="shared" si="21"/>
        <v>170</v>
      </c>
      <c r="F136" s="154">
        <f t="shared" si="19"/>
        <v>0</v>
      </c>
      <c r="G136" s="159"/>
      <c r="H136" s="159"/>
      <c r="I136" s="159"/>
      <c r="J136" s="159"/>
      <c r="K136" s="159"/>
    </row>
    <row r="137" spans="1:11" s="53" customFormat="1" ht="12.75">
      <c r="A137" s="104" t="s">
        <v>198</v>
      </c>
      <c r="B137" s="88" t="s">
        <v>111</v>
      </c>
      <c r="C137" s="89" t="s">
        <v>308</v>
      </c>
      <c r="D137" s="90">
        <f t="shared" si="20"/>
        <v>170</v>
      </c>
      <c r="E137" s="90">
        <f t="shared" si="21"/>
        <v>170</v>
      </c>
      <c r="F137" s="154">
        <f t="shared" si="19"/>
        <v>0</v>
      </c>
      <c r="G137" s="159"/>
      <c r="H137" s="159"/>
      <c r="I137" s="159"/>
      <c r="J137" s="159"/>
      <c r="K137" s="159"/>
    </row>
    <row r="138" spans="1:11" s="53" customFormat="1" ht="12.75">
      <c r="A138" s="104" t="s">
        <v>199</v>
      </c>
      <c r="B138" s="88" t="s">
        <v>111</v>
      </c>
      <c r="C138" s="89" t="s">
        <v>309</v>
      </c>
      <c r="D138" s="90">
        <f t="shared" si="20"/>
        <v>170</v>
      </c>
      <c r="E138" s="90">
        <f t="shared" si="21"/>
        <v>170</v>
      </c>
      <c r="F138" s="154">
        <f t="shared" si="19"/>
        <v>0</v>
      </c>
      <c r="G138" s="159"/>
      <c r="H138" s="159"/>
      <c r="I138" s="159"/>
      <c r="J138" s="159"/>
      <c r="K138" s="159"/>
    </row>
    <row r="139" spans="1:11" s="53" customFormat="1" ht="12.75">
      <c r="A139" s="104" t="s">
        <v>310</v>
      </c>
      <c r="B139" s="88" t="s">
        <v>111</v>
      </c>
      <c r="C139" s="89" t="s">
        <v>311</v>
      </c>
      <c r="D139" s="90">
        <f t="shared" si="20"/>
        <v>170</v>
      </c>
      <c r="E139" s="90">
        <f t="shared" si="21"/>
        <v>170</v>
      </c>
      <c r="F139" s="154">
        <f t="shared" si="19"/>
        <v>0</v>
      </c>
      <c r="G139" s="159"/>
      <c r="H139" s="159"/>
      <c r="I139" s="159"/>
      <c r="J139" s="159"/>
      <c r="K139" s="159"/>
    </row>
    <row r="140" spans="1:11" ht="50.25" customHeight="1">
      <c r="A140" s="104" t="s">
        <v>312</v>
      </c>
      <c r="B140" s="88" t="s">
        <v>111</v>
      </c>
      <c r="C140" s="89" t="s">
        <v>313</v>
      </c>
      <c r="D140" s="90">
        <v>170</v>
      </c>
      <c r="E140" s="90">
        <v>170</v>
      </c>
      <c r="F140" s="154">
        <f t="shared" si="19"/>
        <v>0</v>
      </c>
      <c r="G140" s="149"/>
      <c r="H140" s="149"/>
      <c r="I140" s="149"/>
      <c r="J140" s="149"/>
      <c r="K140" s="149"/>
    </row>
    <row r="141" spans="1:11" ht="10.5" customHeight="1" thickBot="1">
      <c r="A141" s="91"/>
      <c r="B141" s="98"/>
      <c r="C141" s="93"/>
      <c r="D141" s="94"/>
      <c r="E141" s="94"/>
      <c r="F141" s="99"/>
      <c r="G141" s="149"/>
      <c r="H141" s="149"/>
      <c r="I141" s="149"/>
      <c r="J141" s="149"/>
      <c r="K141" s="149"/>
    </row>
    <row r="142" spans="1:11" s="53" customFormat="1" ht="24" customHeight="1" thickBot="1">
      <c r="A142" s="100" t="s">
        <v>76</v>
      </c>
      <c r="B142" s="101">
        <v>450</v>
      </c>
      <c r="C142" s="102" t="s">
        <v>79</v>
      </c>
      <c r="D142" s="103" t="s">
        <v>91</v>
      </c>
      <c r="E142" s="103">
        <v>0</v>
      </c>
      <c r="F142" s="156" t="s">
        <v>79</v>
      </c>
      <c r="G142" s="159"/>
      <c r="H142" s="159"/>
      <c r="I142" s="159"/>
      <c r="J142" s="159"/>
      <c r="K142" s="159"/>
    </row>
    <row r="143" spans="4:6" s="19" customFormat="1" ht="12.75">
      <c r="D143" s="28"/>
      <c r="E143" s="28"/>
      <c r="F143" s="28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scale="79" r:id="rId1"/>
  <rowBreaks count="2" manualBreakCount="2">
    <brk id="51" max="255" man="1"/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view="pageBreakPreview" zoomScaleNormal="115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0.12890625" style="24" customWidth="1"/>
    <col min="2" max="2" width="48.25390625" style="24" customWidth="1"/>
    <col min="3" max="3" width="4.375" style="25" customWidth="1"/>
    <col min="4" max="4" width="22.125" style="26" customWidth="1"/>
    <col min="5" max="5" width="17.75390625" style="22" customWidth="1"/>
    <col min="6" max="6" width="17.25390625" style="23" customWidth="1"/>
    <col min="7" max="7" width="17.625" style="23" customWidth="1"/>
    <col min="8" max="8" width="0.74609375" style="23" customWidth="1"/>
    <col min="9" max="16384" width="9.125" style="23" customWidth="1"/>
  </cols>
  <sheetData>
    <row r="1" spans="1:6" s="21" customFormat="1" ht="12.75" customHeight="1">
      <c r="A1" s="180"/>
      <c r="B1" s="180"/>
      <c r="C1" s="180"/>
      <c r="D1" s="180"/>
      <c r="E1" s="180"/>
      <c r="F1" s="180"/>
    </row>
    <row r="2" spans="1:6" ht="15.75" customHeight="1">
      <c r="A2" s="66"/>
      <c r="B2" s="67"/>
      <c r="C2" s="14"/>
      <c r="D2" s="68"/>
      <c r="E2" s="68" t="s">
        <v>54</v>
      </c>
      <c r="F2" s="14"/>
    </row>
    <row r="3" spans="1:6" ht="10.5" customHeight="1">
      <c r="A3" s="13"/>
      <c r="B3" s="18"/>
      <c r="C3" s="2"/>
      <c r="D3" s="69"/>
      <c r="E3" s="69"/>
      <c r="F3" s="69"/>
    </row>
    <row r="4" spans="1:6" ht="15">
      <c r="A4" s="46" t="s">
        <v>89</v>
      </c>
      <c r="B4" s="1"/>
      <c r="C4" s="7"/>
      <c r="D4" s="6"/>
      <c r="E4" s="63"/>
      <c r="F4" s="68"/>
    </row>
    <row r="5" spans="1:6" s="21" customFormat="1" ht="12.75" customHeight="1">
      <c r="A5" s="13"/>
      <c r="B5" s="18"/>
      <c r="C5" s="42"/>
      <c r="D5" s="43"/>
      <c r="E5" s="44"/>
      <c r="F5" s="45"/>
    </row>
    <row r="6" spans="2:7" ht="12.75" customHeight="1">
      <c r="B6" s="119"/>
      <c r="C6" s="119"/>
      <c r="D6" s="120" t="s">
        <v>80</v>
      </c>
      <c r="E6" s="120" t="s">
        <v>51</v>
      </c>
      <c r="F6" s="120"/>
      <c r="G6" s="120" t="s">
        <v>81</v>
      </c>
    </row>
    <row r="7" spans="2:7" ht="10.5" customHeight="1">
      <c r="B7" s="107"/>
      <c r="C7" s="121" t="s">
        <v>39</v>
      </c>
      <c r="D7" s="121" t="s">
        <v>82</v>
      </c>
      <c r="E7" s="121" t="s">
        <v>83</v>
      </c>
      <c r="F7" s="121" t="s">
        <v>46</v>
      </c>
      <c r="G7" s="121" t="s">
        <v>34</v>
      </c>
    </row>
    <row r="8" spans="2:7" ht="10.5" customHeight="1">
      <c r="B8" s="107" t="s">
        <v>36</v>
      </c>
      <c r="C8" s="121" t="s">
        <v>40</v>
      </c>
      <c r="D8" s="121" t="s">
        <v>84</v>
      </c>
      <c r="E8" s="121" t="s">
        <v>34</v>
      </c>
      <c r="F8" s="121"/>
      <c r="G8" s="121"/>
    </row>
    <row r="9" spans="2:7" ht="10.5" customHeight="1">
      <c r="B9" s="107"/>
      <c r="C9" s="121" t="s">
        <v>41</v>
      </c>
      <c r="D9" s="121" t="s">
        <v>66</v>
      </c>
      <c r="E9" s="121"/>
      <c r="F9" s="121"/>
      <c r="G9" s="121"/>
    </row>
    <row r="10" spans="2:7" ht="9.75" customHeight="1">
      <c r="B10" s="107"/>
      <c r="C10" s="121"/>
      <c r="D10" s="121" t="s">
        <v>64</v>
      </c>
      <c r="E10" s="121"/>
      <c r="F10" s="121"/>
      <c r="G10" s="121"/>
    </row>
    <row r="11" spans="2:7" ht="12.75" customHeight="1" thickBot="1">
      <c r="B11" s="108">
        <v>1</v>
      </c>
      <c r="C11" s="109">
        <v>2</v>
      </c>
      <c r="D11" s="122">
        <v>3</v>
      </c>
      <c r="E11" s="123" t="s">
        <v>32</v>
      </c>
      <c r="F11" s="124" t="s">
        <v>33</v>
      </c>
      <c r="G11" s="123" t="s">
        <v>37</v>
      </c>
    </row>
    <row r="12" spans="1:7" ht="25.5">
      <c r="A12" s="57" t="s">
        <v>85</v>
      </c>
      <c r="B12" s="125" t="s">
        <v>90</v>
      </c>
      <c r="C12" s="126">
        <v>500</v>
      </c>
      <c r="D12" s="127" t="s">
        <v>79</v>
      </c>
      <c r="E12" s="139">
        <f>2194.85</f>
        <v>2194.85</v>
      </c>
      <c r="F12" s="139">
        <f>-F14-F18</f>
        <v>3975.5499999998137</v>
      </c>
      <c r="G12" s="140">
        <f>F12+E12</f>
        <v>6170.399999999814</v>
      </c>
    </row>
    <row r="13" spans="1:7" ht="12.75">
      <c r="A13" s="57" t="s">
        <v>85</v>
      </c>
      <c r="B13" s="128" t="s">
        <v>86</v>
      </c>
      <c r="C13" s="126">
        <v>700</v>
      </c>
      <c r="D13" s="129" t="s">
        <v>96</v>
      </c>
      <c r="E13" s="139">
        <f>E12</f>
        <v>2194.85</v>
      </c>
      <c r="F13" s="139">
        <f>F12</f>
        <v>3975.5499999998137</v>
      </c>
      <c r="G13" s="140">
        <f>F13+E13</f>
        <v>6170.399999999814</v>
      </c>
    </row>
    <row r="14" spans="1:7" ht="12.75">
      <c r="A14" s="57" t="s">
        <v>85</v>
      </c>
      <c r="B14" s="130" t="s">
        <v>87</v>
      </c>
      <c r="C14" s="131">
        <v>710</v>
      </c>
      <c r="D14" s="132" t="s">
        <v>97</v>
      </c>
      <c r="E14" s="141">
        <f>-3300378.07</f>
        <v>-3300378.07</v>
      </c>
      <c r="F14" s="141">
        <v>-3082018.46</v>
      </c>
      <c r="G14" s="142" t="s">
        <v>79</v>
      </c>
    </row>
    <row r="15" spans="1:7" s="58" customFormat="1" ht="12.75">
      <c r="A15" s="57" t="s">
        <v>85</v>
      </c>
      <c r="B15" s="133" t="s">
        <v>98</v>
      </c>
      <c r="C15" s="131">
        <v>710</v>
      </c>
      <c r="D15" s="132" t="s">
        <v>99</v>
      </c>
      <c r="E15" s="141">
        <f aca="true" t="shared" si="0" ref="E15:F17">E14</f>
        <v>-3300378.07</v>
      </c>
      <c r="F15" s="141">
        <f t="shared" si="0"/>
        <v>-3082018.46</v>
      </c>
      <c r="G15" s="143">
        <f>G16</f>
        <v>-218359.60999999987</v>
      </c>
    </row>
    <row r="16" spans="1:7" s="58" customFormat="1" ht="25.5">
      <c r="A16" s="57" t="s">
        <v>85</v>
      </c>
      <c r="B16" s="133" t="s">
        <v>100</v>
      </c>
      <c r="C16" s="131">
        <v>710</v>
      </c>
      <c r="D16" s="132" t="s">
        <v>101</v>
      </c>
      <c r="E16" s="141">
        <f t="shared" si="0"/>
        <v>-3300378.07</v>
      </c>
      <c r="F16" s="141">
        <f t="shared" si="0"/>
        <v>-3082018.46</v>
      </c>
      <c r="G16" s="143">
        <f>G17</f>
        <v>-218359.60999999987</v>
      </c>
    </row>
    <row r="17" spans="1:7" s="58" customFormat="1" ht="25.5">
      <c r="A17" s="57" t="s">
        <v>85</v>
      </c>
      <c r="B17" s="133" t="s">
        <v>102</v>
      </c>
      <c r="C17" s="131">
        <v>710</v>
      </c>
      <c r="D17" s="132" t="s">
        <v>103</v>
      </c>
      <c r="E17" s="141">
        <f t="shared" si="0"/>
        <v>-3300378.07</v>
      </c>
      <c r="F17" s="141">
        <f t="shared" si="0"/>
        <v>-3082018.46</v>
      </c>
      <c r="G17" s="143">
        <f>E17-F17</f>
        <v>-218359.60999999987</v>
      </c>
    </row>
    <row r="18" spans="1:7" ht="12.75">
      <c r="A18" s="57" t="s">
        <v>85</v>
      </c>
      <c r="B18" s="130" t="s">
        <v>88</v>
      </c>
      <c r="C18" s="131">
        <v>720</v>
      </c>
      <c r="D18" s="132" t="s">
        <v>104</v>
      </c>
      <c r="E18" s="141">
        <f>3302572.92</f>
        <v>3302572.92</v>
      </c>
      <c r="F18" s="141">
        <v>3078042.91</v>
      </c>
      <c r="G18" s="142" t="s">
        <v>79</v>
      </c>
    </row>
    <row r="19" spans="1:7" s="58" customFormat="1" ht="12.75">
      <c r="A19" s="57" t="s">
        <v>85</v>
      </c>
      <c r="B19" s="133" t="s">
        <v>105</v>
      </c>
      <c r="C19" s="131">
        <v>720</v>
      </c>
      <c r="D19" s="132" t="s">
        <v>106</v>
      </c>
      <c r="E19" s="141">
        <f aca="true" t="shared" si="1" ref="E19:F21">E18</f>
        <v>3302572.92</v>
      </c>
      <c r="F19" s="141">
        <f t="shared" si="1"/>
        <v>3078042.91</v>
      </c>
      <c r="G19" s="143">
        <f>E19-F19</f>
        <v>224530.00999999978</v>
      </c>
    </row>
    <row r="20" spans="1:7" s="58" customFormat="1" ht="25.5">
      <c r="A20" s="57" t="s">
        <v>85</v>
      </c>
      <c r="B20" s="133" t="s">
        <v>107</v>
      </c>
      <c r="C20" s="131">
        <v>720</v>
      </c>
      <c r="D20" s="132" t="s">
        <v>108</v>
      </c>
      <c r="E20" s="141">
        <f t="shared" si="1"/>
        <v>3302572.92</v>
      </c>
      <c r="F20" s="141">
        <f t="shared" si="1"/>
        <v>3078042.91</v>
      </c>
      <c r="G20" s="143">
        <f>E20-F20</f>
        <v>224530.00999999978</v>
      </c>
    </row>
    <row r="21" spans="1:7" s="58" customFormat="1" ht="26.25" thickBot="1">
      <c r="A21" s="57" t="s">
        <v>85</v>
      </c>
      <c r="B21" s="133" t="s">
        <v>109</v>
      </c>
      <c r="C21" s="131">
        <v>720</v>
      </c>
      <c r="D21" s="132" t="s">
        <v>110</v>
      </c>
      <c r="E21" s="141">
        <f t="shared" si="1"/>
        <v>3302572.92</v>
      </c>
      <c r="F21" s="141">
        <f t="shared" si="1"/>
        <v>3078042.91</v>
      </c>
      <c r="G21" s="143">
        <f>E21-F21</f>
        <v>224530.00999999978</v>
      </c>
    </row>
    <row r="22" spans="2:7" ht="10.5" customHeight="1">
      <c r="B22" s="59"/>
      <c r="C22" s="60"/>
      <c r="D22" s="60"/>
      <c r="E22" s="61"/>
      <c r="F22" s="62"/>
      <c r="G22" s="62"/>
    </row>
    <row r="23" spans="2:7" ht="10.5" customHeight="1">
      <c r="B23" s="181" t="s">
        <v>69</v>
      </c>
      <c r="C23" s="181"/>
      <c r="D23" s="51" t="s">
        <v>261</v>
      </c>
      <c r="E23" s="18"/>
      <c r="F23" s="63"/>
      <c r="G23" s="63"/>
    </row>
    <row r="24" spans="2:7" s="50" customFormat="1" ht="6.75" customHeight="1">
      <c r="B24" s="49" t="s">
        <v>70</v>
      </c>
      <c r="D24" s="49" t="s">
        <v>58</v>
      </c>
      <c r="E24" s="64"/>
      <c r="F24" s="65"/>
      <c r="G24" s="65"/>
    </row>
    <row r="25" spans="2:7" ht="10.5" customHeight="1">
      <c r="B25" s="1"/>
      <c r="C25" s="1"/>
      <c r="D25" s="1"/>
      <c r="E25" s="4"/>
      <c r="F25" s="63"/>
      <c r="G25" s="63"/>
    </row>
    <row r="26" spans="2:7" ht="12.75" customHeight="1">
      <c r="B26" s="1"/>
      <c r="C26" s="1"/>
      <c r="D26" s="1"/>
      <c r="E26" s="63"/>
      <c r="F26" s="63"/>
      <c r="G26" s="63"/>
    </row>
    <row r="27" spans="2:7" ht="9.75" customHeight="1">
      <c r="B27" s="18" t="s">
        <v>42</v>
      </c>
      <c r="C27" s="14"/>
      <c r="D27" s="14"/>
      <c r="E27" s="14"/>
      <c r="F27" s="14"/>
      <c r="G27" s="63"/>
    </row>
    <row r="28" spans="2:7" ht="11.25" customHeight="1">
      <c r="B28" s="4" t="s">
        <v>71</v>
      </c>
      <c r="C28" s="4"/>
      <c r="D28" s="4" t="s">
        <v>94</v>
      </c>
      <c r="E28" s="4"/>
      <c r="F28" s="4"/>
      <c r="G28" s="4"/>
    </row>
    <row r="29" spans="2:7" ht="7.5" customHeight="1">
      <c r="B29" s="49" t="s">
        <v>70</v>
      </c>
      <c r="C29" s="13"/>
      <c r="D29" s="49" t="s">
        <v>58</v>
      </c>
      <c r="E29" s="4"/>
      <c r="F29" s="4"/>
      <c r="G29" s="4"/>
    </row>
    <row r="30" spans="2:7" ht="17.25" customHeight="1">
      <c r="B30" s="4"/>
      <c r="C30" s="4"/>
      <c r="D30" s="4"/>
      <c r="E30" s="4"/>
      <c r="F30" s="4"/>
      <c r="G30" s="4"/>
    </row>
    <row r="31" spans="2:7" ht="17.25" customHeight="1">
      <c r="B31" s="7" t="s">
        <v>72</v>
      </c>
      <c r="C31" s="7"/>
      <c r="D31" s="51" t="s">
        <v>94</v>
      </c>
      <c r="E31" s="4"/>
      <c r="F31" s="4"/>
      <c r="G31" s="4"/>
    </row>
    <row r="32" spans="2:7" ht="7.5" customHeight="1">
      <c r="B32" s="49" t="s">
        <v>70</v>
      </c>
      <c r="C32" s="13"/>
      <c r="D32" s="49" t="s">
        <v>58</v>
      </c>
      <c r="E32" s="4"/>
      <c r="F32" s="4"/>
      <c r="G32" s="4"/>
    </row>
    <row r="33" spans="2:7" ht="17.25" customHeight="1">
      <c r="B33" s="7"/>
      <c r="C33" s="7"/>
      <c r="D33" s="13"/>
      <c r="E33" s="4"/>
      <c r="F33" s="4"/>
      <c r="G33" s="4"/>
    </row>
    <row r="34" spans="2:7" ht="17.25" customHeight="1">
      <c r="B34" s="7" t="s">
        <v>391</v>
      </c>
      <c r="C34" s="1"/>
      <c r="D34" s="1"/>
      <c r="E34" s="28"/>
      <c r="F34" s="28"/>
      <c r="G34" s="28"/>
    </row>
  </sheetData>
  <sheetProtection/>
  <mergeCells count="2">
    <mergeCell ref="A1:F1"/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Zver</cp:lastModifiedBy>
  <cp:lastPrinted>2013-11-12T12:31:58Z</cp:lastPrinted>
  <dcterms:created xsi:type="dcterms:W3CDTF">1999-06-18T11:49:53Z</dcterms:created>
  <dcterms:modified xsi:type="dcterms:W3CDTF">2014-02-13T08:44:06Z</dcterms:modified>
  <cp:category/>
  <cp:version/>
  <cp:contentType/>
  <cp:contentStatus/>
</cp:coreProperties>
</file>